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tables/table15.xml" ContentType="application/vnd.openxmlformats-officedocument.spreadsheetml.table+xml"/>
  <Override PartName="/xl/queryTables/queryTable4.xml" ContentType="application/vnd.openxmlformats-officedocument.spreadsheetml.queryTable+xml"/>
  <Override PartName="/xl/tables/table1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0" documentId="10_ncr:100000_{B10F1067-BF77-47F0-9A5C-51504CA33A74}" xr6:coauthVersionLast="31" xr6:coauthVersionMax="43" xr10:uidLastSave="{00000000-0000-0000-0000-000000000000}"/>
  <bookViews>
    <workbookView xWindow="0" yWindow="888" windowWidth="9912" windowHeight="3156" firstSheet="3" activeTab="3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Proj2019" sheetId="16" r:id="rId5"/>
    <sheet name="2018 Draft" sheetId="11" state="hidden" r:id="rId6"/>
    <sheet name="2018 Rookies" sheetId="12" state="hidden" r:id="rId7"/>
    <sheet name="2017 Rookies" sheetId="9" state="hidden" r:id="rId8"/>
    <sheet name="2017 Draft" sheetId="8" state="hidden" r:id="rId9"/>
    <sheet name="2016 Draft" sheetId="7" state="hidden" r:id="rId10"/>
    <sheet name="Sheet4" sheetId="4" state="hidden" r:id="rId11"/>
    <sheet name="Roster" sheetId="20" state="hidden" r:id="rId12"/>
    <sheet name="2019 Draft" sheetId="19" r:id="rId13"/>
    <sheet name="Roster Details" sheetId="5" r:id="rId14"/>
  </sheets>
  <definedNames>
    <definedName name="ExternalData_1" localSheetId="3" hidden="1">'Full Roster'!$A$1:$D$318</definedName>
    <definedName name="ExternalData_1" localSheetId="2" hidden="1">Sheet18!$A$1:$D$11</definedName>
    <definedName name="ExternalData_2" localSheetId="13" hidden="1">'Roster Details'!$A$1:$R$248</definedName>
    <definedName name="ExternalData_3" localSheetId="12" hidden="1">'2019 Draft'!$A$1:$I$71</definedName>
    <definedName name="ExternalData_3" localSheetId="10" hidden="1">Sheet4!$A$1:$U$2599</definedName>
    <definedName name="ExternalData_4" localSheetId="11" hidden="1">Roster!$A$1:$F$318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5" l="1"/>
  <c r="D104" i="15"/>
  <c r="D105" i="15"/>
  <c r="D106" i="15"/>
  <c r="D107" i="15"/>
  <c r="D108" i="15"/>
  <c r="D102" i="15"/>
  <c r="D121" i="15"/>
  <c r="D101" i="15"/>
  <c r="D119" i="15"/>
  <c r="D109" i="15"/>
  <c r="D97" i="15"/>
  <c r="D110" i="15"/>
  <c r="D111" i="15"/>
  <c r="D120" i="15"/>
  <c r="D118" i="15"/>
  <c r="D103" i="15"/>
  <c r="D100" i="15"/>
  <c r="D98" i="15"/>
  <c r="D112" i="15"/>
  <c r="D117" i="15"/>
  <c r="D113" i="15"/>
  <c r="D96" i="15"/>
  <c r="D99" i="15"/>
  <c r="D114" i="15"/>
  <c r="D115" i="15"/>
  <c r="D116" i="15"/>
  <c r="D122" i="15"/>
  <c r="D123" i="15"/>
  <c r="D124" i="15"/>
  <c r="D125" i="15"/>
  <c r="D126" i="15"/>
  <c r="D8" i="15"/>
  <c r="D9" i="15"/>
  <c r="D10" i="15"/>
  <c r="D18" i="15"/>
  <c r="D22" i="15"/>
  <c r="D7" i="15"/>
  <c r="D11" i="15"/>
  <c r="D17" i="15"/>
  <c r="D23" i="15"/>
  <c r="D12" i="15"/>
  <c r="D3" i="15"/>
  <c r="D13" i="15"/>
  <c r="D20" i="15"/>
  <c r="D14" i="15"/>
  <c r="D15" i="15"/>
  <c r="D19" i="15"/>
  <c r="D24" i="15"/>
  <c r="D2" i="15"/>
  <c r="D5" i="15"/>
  <c r="D16" i="15"/>
  <c r="D21" i="15"/>
  <c r="D4" i="15"/>
  <c r="D6" i="15"/>
  <c r="D25" i="15"/>
  <c r="D26" i="15"/>
  <c r="D27" i="15"/>
  <c r="D28" i="15"/>
  <c r="D29" i="15"/>
  <c r="D30" i="15"/>
  <c r="D66" i="15"/>
  <c r="D64" i="15"/>
  <c r="D87" i="15"/>
  <c r="D70" i="15"/>
  <c r="D71" i="15"/>
  <c r="D72" i="15"/>
  <c r="D88" i="15"/>
  <c r="D73" i="15"/>
  <c r="D85" i="15"/>
  <c r="D68" i="15"/>
  <c r="D74" i="15"/>
  <c r="D67" i="15"/>
  <c r="D75" i="15"/>
  <c r="D76" i="15"/>
  <c r="D77" i="15"/>
  <c r="D78" i="15"/>
  <c r="D86" i="15"/>
  <c r="D79" i="15"/>
  <c r="D80" i="15"/>
  <c r="D63" i="15"/>
  <c r="D81" i="15"/>
  <c r="D82" i="15"/>
  <c r="D65" i="15"/>
  <c r="D83" i="15"/>
  <c r="D84" i="15"/>
  <c r="D69" i="15"/>
  <c r="D89" i="15"/>
  <c r="D90" i="15"/>
  <c r="D91" i="15"/>
  <c r="D92" i="15"/>
  <c r="D93" i="15"/>
  <c r="D94" i="15"/>
  <c r="D95" i="15"/>
  <c r="D291" i="15"/>
  <c r="D305" i="15"/>
  <c r="D289" i="15"/>
  <c r="D292" i="15"/>
  <c r="D283" i="15"/>
  <c r="D290" i="15"/>
  <c r="D282" i="15"/>
  <c r="D293" i="15"/>
  <c r="D294" i="15"/>
  <c r="D284" i="15"/>
  <c r="D306" i="15"/>
  <c r="D295" i="15"/>
  <c r="D296" i="15"/>
  <c r="D297" i="15"/>
  <c r="D298" i="15"/>
  <c r="D286" i="15"/>
  <c r="D304" i="15"/>
  <c r="D287" i="15"/>
  <c r="D299" i="15"/>
  <c r="D300" i="15"/>
  <c r="D288" i="15"/>
  <c r="D301" i="15"/>
  <c r="D302" i="15"/>
  <c r="D285" i="15"/>
  <c r="D303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255" i="15"/>
  <c r="D260" i="15"/>
  <c r="D261" i="15"/>
  <c r="D249" i="15"/>
  <c r="D257" i="15"/>
  <c r="D262" i="15"/>
  <c r="D251" i="15"/>
  <c r="D263" i="15"/>
  <c r="D274" i="15"/>
  <c r="D256" i="15"/>
  <c r="D264" i="15"/>
  <c r="D272" i="15"/>
  <c r="D250" i="15"/>
  <c r="D265" i="15"/>
  <c r="D258" i="15"/>
  <c r="D259" i="15"/>
  <c r="D266" i="15"/>
  <c r="D253" i="15"/>
  <c r="D270" i="15"/>
  <c r="D267" i="15"/>
  <c r="D268" i="15"/>
  <c r="D252" i="15"/>
  <c r="D273" i="15"/>
  <c r="D269" i="15"/>
  <c r="D271" i="15"/>
  <c r="D254" i="15"/>
  <c r="D275" i="15"/>
  <c r="D276" i="15"/>
  <c r="D277" i="15"/>
  <c r="D278" i="15"/>
  <c r="D279" i="15"/>
  <c r="D280" i="15"/>
  <c r="D281" i="15"/>
  <c r="D230" i="15"/>
  <c r="D231" i="15"/>
  <c r="D228" i="15"/>
  <c r="D238" i="15"/>
  <c r="D222" i="15"/>
  <c r="D232" i="15"/>
  <c r="D220" i="15"/>
  <c r="D239" i="15"/>
  <c r="D233" i="15"/>
  <c r="D234" i="15"/>
  <c r="D241" i="15"/>
  <c r="D225" i="15"/>
  <c r="D224" i="15"/>
  <c r="D229" i="15"/>
  <c r="D235" i="15"/>
  <c r="D236" i="15"/>
  <c r="D240" i="15"/>
  <c r="D227" i="15"/>
  <c r="D237" i="15"/>
  <c r="D223" i="15"/>
  <c r="D221" i="15"/>
  <c r="D226" i="15"/>
  <c r="D242" i="15"/>
  <c r="D243" i="15"/>
  <c r="D244" i="15"/>
  <c r="D245" i="15"/>
  <c r="D246" i="15"/>
  <c r="D247" i="15"/>
  <c r="D248" i="15"/>
  <c r="D130" i="15"/>
  <c r="D149" i="15"/>
  <c r="D134" i="15"/>
  <c r="D133" i="15"/>
  <c r="D138" i="15"/>
  <c r="D146" i="15"/>
  <c r="D136" i="15"/>
  <c r="D139" i="15"/>
  <c r="D137" i="15"/>
  <c r="D128" i="15"/>
  <c r="D140" i="15"/>
  <c r="D150" i="15"/>
  <c r="D135" i="15"/>
  <c r="D141" i="15"/>
  <c r="D148" i="15"/>
  <c r="D127" i="15"/>
  <c r="D151" i="15"/>
  <c r="D131" i="15"/>
  <c r="D129" i="15"/>
  <c r="D132" i="15"/>
  <c r="D147" i="15"/>
  <c r="D142" i="15"/>
  <c r="D152" i="15"/>
  <c r="D143" i="15"/>
  <c r="D144" i="15"/>
  <c r="D145" i="15"/>
  <c r="D153" i="15"/>
  <c r="D154" i="15"/>
  <c r="D155" i="15"/>
  <c r="D156" i="15"/>
  <c r="D157" i="15"/>
  <c r="D158" i="15"/>
  <c r="D35" i="15"/>
  <c r="D34" i="15"/>
  <c r="D38" i="15"/>
  <c r="D39" i="15"/>
  <c r="D40" i="15"/>
  <c r="D31" i="15"/>
  <c r="D32" i="15"/>
  <c r="D55" i="15"/>
  <c r="D41" i="15"/>
  <c r="D42" i="15"/>
  <c r="D53" i="15"/>
  <c r="D43" i="15"/>
  <c r="D52" i="15"/>
  <c r="D44" i="15"/>
  <c r="D45" i="15"/>
  <c r="D46" i="15"/>
  <c r="D36" i="15"/>
  <c r="D47" i="15"/>
  <c r="D33" i="15"/>
  <c r="D48" i="15"/>
  <c r="D49" i="15"/>
  <c r="D54" i="15"/>
  <c r="D37" i="15"/>
  <c r="D50" i="15"/>
  <c r="K50" i="15" s="1"/>
  <c r="D51" i="15"/>
  <c r="D56" i="15"/>
  <c r="D57" i="15"/>
  <c r="D58" i="15"/>
  <c r="K58" i="15" s="1"/>
  <c r="D59" i="15"/>
  <c r="D60" i="15"/>
  <c r="D61" i="15"/>
  <c r="D62" i="15"/>
  <c r="K62" i="15" s="1"/>
  <c r="D191" i="15"/>
  <c r="D193" i="15"/>
  <c r="D195" i="15"/>
  <c r="D196" i="15"/>
  <c r="K196" i="15" s="1"/>
  <c r="D208" i="15"/>
  <c r="D197" i="15"/>
  <c r="D210" i="15"/>
  <c r="D211" i="15"/>
  <c r="K211" i="15" s="1"/>
  <c r="D209" i="15"/>
  <c r="D198" i="15"/>
  <c r="D199" i="15"/>
  <c r="D200" i="15"/>
  <c r="D194" i="15"/>
  <c r="D201" i="15"/>
  <c r="D189" i="15"/>
  <c r="D207" i="15"/>
  <c r="K207" i="15" s="1"/>
  <c r="D202" i="15"/>
  <c r="D188" i="15"/>
  <c r="D203" i="15"/>
  <c r="D204" i="15"/>
  <c r="D205" i="15"/>
  <c r="D192" i="15"/>
  <c r="D206" i="15"/>
  <c r="D190" i="15"/>
  <c r="K190" i="15" s="1"/>
  <c r="D212" i="15"/>
  <c r="D213" i="15"/>
  <c r="D214" i="15"/>
  <c r="D215" i="15"/>
  <c r="D216" i="15"/>
  <c r="D217" i="15"/>
  <c r="D218" i="15"/>
  <c r="D219" i="15"/>
  <c r="K219" i="15" s="1"/>
  <c r="D180" i="15"/>
  <c r="D170" i="15"/>
  <c r="D171" i="15"/>
  <c r="D159" i="15"/>
  <c r="K159" i="15" s="1"/>
  <c r="D163" i="15"/>
  <c r="D172" i="15"/>
  <c r="D166" i="15"/>
  <c r="D169" i="15"/>
  <c r="D160" i="15"/>
  <c r="D173" i="15"/>
  <c r="D174" i="15"/>
  <c r="D175" i="15"/>
  <c r="D181" i="15"/>
  <c r="D176" i="15"/>
  <c r="D165" i="15"/>
  <c r="D162" i="15"/>
  <c r="K162" i="15" s="1"/>
  <c r="D182" i="15"/>
  <c r="D164" i="15"/>
  <c r="D161" i="15"/>
  <c r="D177" i="15"/>
  <c r="K177" i="15" s="1"/>
  <c r="D178" i="15"/>
  <c r="D167" i="15"/>
  <c r="D168" i="15"/>
  <c r="D179" i="15"/>
  <c r="D183" i="15"/>
  <c r="D184" i="15"/>
  <c r="D185" i="15"/>
  <c r="D186" i="15"/>
  <c r="K186" i="15" s="1"/>
  <c r="D187" i="15"/>
  <c r="C104" i="15"/>
  <c r="A50" i="15"/>
  <c r="A51" i="15"/>
  <c r="A56" i="15"/>
  <c r="A57" i="15"/>
  <c r="A58" i="15"/>
  <c r="A59" i="15"/>
  <c r="A60" i="15"/>
  <c r="A61" i="15"/>
  <c r="A62" i="15"/>
  <c r="A191" i="15"/>
  <c r="A193" i="15"/>
  <c r="A195" i="15"/>
  <c r="A196" i="15"/>
  <c r="A208" i="15"/>
  <c r="A197" i="15"/>
  <c r="A210" i="15"/>
  <c r="A211" i="15"/>
  <c r="A209" i="15"/>
  <c r="A198" i="15"/>
  <c r="A199" i="15"/>
  <c r="A200" i="15"/>
  <c r="A194" i="15"/>
  <c r="A201" i="15"/>
  <c r="A189" i="15"/>
  <c r="A207" i="15"/>
  <c r="A202" i="15"/>
  <c r="A188" i="15"/>
  <c r="A203" i="15"/>
  <c r="A204" i="15"/>
  <c r="A205" i="15"/>
  <c r="A192" i="15"/>
  <c r="A206" i="15"/>
  <c r="A190" i="15"/>
  <c r="A212" i="15"/>
  <c r="A213" i="15"/>
  <c r="A214" i="15"/>
  <c r="A215" i="15"/>
  <c r="A216" i="15"/>
  <c r="A217" i="15"/>
  <c r="A218" i="15"/>
  <c r="A219" i="15"/>
  <c r="A180" i="15"/>
  <c r="A170" i="15"/>
  <c r="A171" i="15"/>
  <c r="A159" i="15"/>
  <c r="A163" i="15"/>
  <c r="A172" i="15"/>
  <c r="A166" i="15"/>
  <c r="A169" i="15"/>
  <c r="A160" i="15"/>
  <c r="A173" i="15"/>
  <c r="A174" i="15"/>
  <c r="A175" i="15"/>
  <c r="A181" i="15"/>
  <c r="A176" i="15"/>
  <c r="A165" i="15"/>
  <c r="A162" i="15"/>
  <c r="A182" i="15"/>
  <c r="A164" i="15"/>
  <c r="A161" i="15"/>
  <c r="A177" i="15"/>
  <c r="A178" i="15"/>
  <c r="A167" i="15"/>
  <c r="A168" i="15"/>
  <c r="A179" i="15"/>
  <c r="A183" i="15"/>
  <c r="A184" i="15"/>
  <c r="A185" i="15"/>
  <c r="A186" i="15"/>
  <c r="A187" i="15"/>
  <c r="C50" i="15"/>
  <c r="C51" i="15"/>
  <c r="C56" i="15"/>
  <c r="C57" i="15"/>
  <c r="C58" i="15"/>
  <c r="C59" i="15"/>
  <c r="C60" i="15"/>
  <c r="C61" i="15"/>
  <c r="C62" i="15"/>
  <c r="C191" i="15"/>
  <c r="C193" i="15"/>
  <c r="C195" i="15"/>
  <c r="C196" i="15"/>
  <c r="C208" i="15"/>
  <c r="C197" i="15"/>
  <c r="C210" i="15"/>
  <c r="C211" i="15"/>
  <c r="C209" i="15"/>
  <c r="C198" i="15"/>
  <c r="C199" i="15"/>
  <c r="C200" i="15"/>
  <c r="C194" i="15"/>
  <c r="C201" i="15"/>
  <c r="C189" i="15"/>
  <c r="C207" i="15"/>
  <c r="C202" i="15"/>
  <c r="C188" i="15"/>
  <c r="C203" i="15"/>
  <c r="C204" i="15"/>
  <c r="C205" i="15"/>
  <c r="C192" i="15"/>
  <c r="C206" i="15"/>
  <c r="C190" i="15"/>
  <c r="C212" i="15"/>
  <c r="C213" i="15"/>
  <c r="C214" i="15"/>
  <c r="C215" i="15"/>
  <c r="C216" i="15"/>
  <c r="C217" i="15"/>
  <c r="C218" i="15"/>
  <c r="C219" i="15"/>
  <c r="C180" i="15"/>
  <c r="C170" i="15"/>
  <c r="C171" i="15"/>
  <c r="C159" i="15"/>
  <c r="C163" i="15"/>
  <c r="C172" i="15"/>
  <c r="C166" i="15"/>
  <c r="C169" i="15"/>
  <c r="C160" i="15"/>
  <c r="C173" i="15"/>
  <c r="C174" i="15"/>
  <c r="C175" i="15"/>
  <c r="C181" i="15"/>
  <c r="C176" i="15"/>
  <c r="C165" i="15"/>
  <c r="C162" i="15"/>
  <c r="C182" i="15"/>
  <c r="C164" i="15"/>
  <c r="C161" i="15"/>
  <c r="C177" i="15"/>
  <c r="C178" i="15"/>
  <c r="C167" i="15"/>
  <c r="C168" i="15"/>
  <c r="C179" i="15"/>
  <c r="C183" i="15"/>
  <c r="C184" i="15"/>
  <c r="C185" i="15"/>
  <c r="C186" i="15"/>
  <c r="C187" i="15"/>
  <c r="E50" i="15"/>
  <c r="E51" i="15"/>
  <c r="E56" i="15"/>
  <c r="J56" i="15" s="1"/>
  <c r="E57" i="15"/>
  <c r="J57" i="15" s="1"/>
  <c r="E58" i="15"/>
  <c r="J58" i="15" s="1"/>
  <c r="E59" i="15"/>
  <c r="J59" i="15" s="1"/>
  <c r="E60" i="15"/>
  <c r="J60" i="15" s="1"/>
  <c r="E61" i="15"/>
  <c r="J61" i="15" s="1"/>
  <c r="E62" i="15"/>
  <c r="J62" i="15" s="1"/>
  <c r="E191" i="15"/>
  <c r="E193" i="15"/>
  <c r="E195" i="15"/>
  <c r="E196" i="15"/>
  <c r="E208" i="15"/>
  <c r="E197" i="15"/>
  <c r="E210" i="15"/>
  <c r="E211" i="15"/>
  <c r="E209" i="15"/>
  <c r="E198" i="15"/>
  <c r="E199" i="15"/>
  <c r="E200" i="15"/>
  <c r="E194" i="15"/>
  <c r="E201" i="15"/>
  <c r="E189" i="15"/>
  <c r="E207" i="15"/>
  <c r="E202" i="15"/>
  <c r="E188" i="15"/>
  <c r="E203" i="15"/>
  <c r="E204" i="15"/>
  <c r="E205" i="15"/>
  <c r="E192" i="15"/>
  <c r="E206" i="15"/>
  <c r="E190" i="15"/>
  <c r="E212" i="15"/>
  <c r="J212" i="15" s="1"/>
  <c r="E213" i="15"/>
  <c r="J213" i="15" s="1"/>
  <c r="E214" i="15"/>
  <c r="J214" i="15" s="1"/>
  <c r="E215" i="15"/>
  <c r="J215" i="15" s="1"/>
  <c r="E216" i="15"/>
  <c r="J216" i="15" s="1"/>
  <c r="E217" i="15"/>
  <c r="J217" i="15" s="1"/>
  <c r="E218" i="15"/>
  <c r="J218" i="15" s="1"/>
  <c r="E219" i="15"/>
  <c r="J219" i="15" s="1"/>
  <c r="E180" i="15"/>
  <c r="E170" i="15"/>
  <c r="E171" i="15"/>
  <c r="E159" i="15"/>
  <c r="E163" i="15"/>
  <c r="E172" i="15"/>
  <c r="E166" i="15"/>
  <c r="E169" i="15"/>
  <c r="E160" i="15"/>
  <c r="E173" i="15"/>
  <c r="E174" i="15"/>
  <c r="E175" i="15"/>
  <c r="E181" i="15"/>
  <c r="E176" i="15"/>
  <c r="E165" i="15"/>
  <c r="E162" i="15"/>
  <c r="E182" i="15"/>
  <c r="E164" i="15"/>
  <c r="E161" i="15"/>
  <c r="E177" i="15"/>
  <c r="E178" i="15"/>
  <c r="E167" i="15"/>
  <c r="E168" i="15"/>
  <c r="E179" i="15"/>
  <c r="E183" i="15"/>
  <c r="J183" i="15" s="1"/>
  <c r="E184" i="15"/>
  <c r="J184" i="15" s="1"/>
  <c r="E185" i="15"/>
  <c r="J185" i="15" s="1"/>
  <c r="E186" i="15"/>
  <c r="J186" i="15" s="1"/>
  <c r="E187" i="15"/>
  <c r="J187" i="15" s="1"/>
  <c r="F50" i="15"/>
  <c r="F51" i="15"/>
  <c r="F56" i="15"/>
  <c r="F57" i="15"/>
  <c r="F58" i="15"/>
  <c r="F59" i="15"/>
  <c r="F60" i="15"/>
  <c r="F61" i="15"/>
  <c r="F62" i="15"/>
  <c r="F191" i="15"/>
  <c r="F193" i="15"/>
  <c r="F195" i="15"/>
  <c r="F196" i="15"/>
  <c r="F208" i="15"/>
  <c r="F197" i="15"/>
  <c r="F210" i="15"/>
  <c r="F211" i="15"/>
  <c r="F209" i="15"/>
  <c r="F198" i="15"/>
  <c r="F199" i="15"/>
  <c r="F200" i="15"/>
  <c r="F194" i="15"/>
  <c r="F201" i="15"/>
  <c r="F189" i="15"/>
  <c r="F207" i="15"/>
  <c r="F202" i="15"/>
  <c r="F188" i="15"/>
  <c r="F203" i="15"/>
  <c r="F204" i="15"/>
  <c r="F205" i="15"/>
  <c r="F192" i="15"/>
  <c r="F206" i="15"/>
  <c r="F190" i="15"/>
  <c r="F212" i="15"/>
  <c r="F213" i="15"/>
  <c r="F214" i="15"/>
  <c r="F215" i="15"/>
  <c r="F216" i="15"/>
  <c r="F217" i="15"/>
  <c r="F218" i="15"/>
  <c r="F219" i="15"/>
  <c r="F180" i="15"/>
  <c r="F170" i="15"/>
  <c r="F171" i="15"/>
  <c r="F159" i="15"/>
  <c r="F163" i="15"/>
  <c r="F172" i="15"/>
  <c r="F166" i="15"/>
  <c r="F169" i="15"/>
  <c r="F160" i="15"/>
  <c r="F173" i="15"/>
  <c r="F174" i="15"/>
  <c r="F175" i="15"/>
  <c r="F181" i="15"/>
  <c r="F176" i="15"/>
  <c r="F165" i="15"/>
  <c r="F162" i="15"/>
  <c r="F182" i="15"/>
  <c r="F164" i="15"/>
  <c r="F161" i="15"/>
  <c r="F177" i="15"/>
  <c r="F178" i="15"/>
  <c r="F167" i="15"/>
  <c r="F168" i="15"/>
  <c r="F179" i="15"/>
  <c r="F183" i="15"/>
  <c r="F184" i="15"/>
  <c r="F185" i="15"/>
  <c r="F186" i="15"/>
  <c r="F187" i="15"/>
  <c r="G50" i="15"/>
  <c r="H50" i="15" s="1"/>
  <c r="G51" i="15"/>
  <c r="H51" i="15" s="1"/>
  <c r="G56" i="15"/>
  <c r="H56" i="15" s="1"/>
  <c r="G57" i="15"/>
  <c r="G58" i="15"/>
  <c r="G59" i="15"/>
  <c r="H59" i="15" s="1"/>
  <c r="G60" i="15"/>
  <c r="G61" i="15"/>
  <c r="G62" i="15"/>
  <c r="H62" i="15" s="1"/>
  <c r="G191" i="15"/>
  <c r="H191" i="15" s="1"/>
  <c r="G193" i="15"/>
  <c r="H193" i="15" s="1"/>
  <c r="G195" i="15"/>
  <c r="G196" i="15"/>
  <c r="G208" i="15"/>
  <c r="H208" i="15" s="1"/>
  <c r="G197" i="15"/>
  <c r="H197" i="15" s="1"/>
  <c r="G210" i="15"/>
  <c r="G211" i="15"/>
  <c r="H211" i="15" s="1"/>
  <c r="G209" i="15"/>
  <c r="H209" i="15" s="1"/>
  <c r="G198" i="15"/>
  <c r="H198" i="15" s="1"/>
  <c r="G199" i="15"/>
  <c r="G200" i="15"/>
  <c r="H200" i="15" s="1"/>
  <c r="G194" i="15"/>
  <c r="H194" i="15" s="1"/>
  <c r="G201" i="15"/>
  <c r="G189" i="15"/>
  <c r="G207" i="15"/>
  <c r="H207" i="15" s="1"/>
  <c r="G202" i="15"/>
  <c r="H202" i="15" s="1"/>
  <c r="G188" i="15"/>
  <c r="H188" i="15" s="1"/>
  <c r="G203" i="15"/>
  <c r="G204" i="15"/>
  <c r="H204" i="15" s="1"/>
  <c r="G205" i="15"/>
  <c r="H205" i="15" s="1"/>
  <c r="G192" i="15"/>
  <c r="H192" i="15" s="1"/>
  <c r="G206" i="15"/>
  <c r="G190" i="15"/>
  <c r="H190" i="15" s="1"/>
  <c r="G212" i="15"/>
  <c r="H212" i="15" s="1"/>
  <c r="G213" i="15"/>
  <c r="H213" i="15" s="1"/>
  <c r="G214" i="15"/>
  <c r="G215" i="15"/>
  <c r="H215" i="15" s="1"/>
  <c r="G216" i="15"/>
  <c r="H216" i="15" s="1"/>
  <c r="G217" i="15"/>
  <c r="H217" i="15" s="1"/>
  <c r="G218" i="15"/>
  <c r="G219" i="15"/>
  <c r="G180" i="15"/>
  <c r="H180" i="15" s="1"/>
  <c r="G170" i="15"/>
  <c r="H170" i="15" s="1"/>
  <c r="G171" i="15"/>
  <c r="G159" i="15"/>
  <c r="H159" i="15" s="1"/>
  <c r="G163" i="15"/>
  <c r="H163" i="15" s="1"/>
  <c r="G172" i="15"/>
  <c r="H172" i="15" s="1"/>
  <c r="G166" i="15"/>
  <c r="G169" i="15"/>
  <c r="H169" i="15" s="1"/>
  <c r="G160" i="15"/>
  <c r="H160" i="15" s="1"/>
  <c r="G173" i="15"/>
  <c r="H173" i="15" s="1"/>
  <c r="G174" i="15"/>
  <c r="G175" i="15"/>
  <c r="H175" i="15" s="1"/>
  <c r="G181" i="15"/>
  <c r="H181" i="15" s="1"/>
  <c r="G176" i="15"/>
  <c r="H176" i="15" s="1"/>
  <c r="G165" i="15"/>
  <c r="G162" i="15"/>
  <c r="H162" i="15" s="1"/>
  <c r="G182" i="15"/>
  <c r="H182" i="15" s="1"/>
  <c r="G164" i="15"/>
  <c r="H164" i="15" s="1"/>
  <c r="G161" i="15"/>
  <c r="G177" i="15"/>
  <c r="H177" i="15" s="1"/>
  <c r="G178" i="15"/>
  <c r="H178" i="15" s="1"/>
  <c r="G167" i="15"/>
  <c r="H167" i="15" s="1"/>
  <c r="G168" i="15"/>
  <c r="G179" i="15"/>
  <c r="H179" i="15" s="1"/>
  <c r="G183" i="15"/>
  <c r="H183" i="15" s="1"/>
  <c r="G184" i="15"/>
  <c r="H184" i="15" s="1"/>
  <c r="G185" i="15"/>
  <c r="G186" i="15"/>
  <c r="H186" i="15" s="1"/>
  <c r="G187" i="15"/>
  <c r="H187" i="15" s="1"/>
  <c r="H57" i="15"/>
  <c r="H58" i="15"/>
  <c r="H60" i="15"/>
  <c r="H61" i="15"/>
  <c r="H195" i="15"/>
  <c r="H196" i="15"/>
  <c r="H210" i="15"/>
  <c r="H199" i="15"/>
  <c r="H201" i="15"/>
  <c r="H189" i="15"/>
  <c r="H203" i="15"/>
  <c r="H206" i="15"/>
  <c r="H214" i="15"/>
  <c r="H218" i="15"/>
  <c r="H219" i="15"/>
  <c r="H171" i="15"/>
  <c r="H166" i="15"/>
  <c r="H174" i="15"/>
  <c r="H165" i="15"/>
  <c r="H161" i="15"/>
  <c r="H168" i="15"/>
  <c r="H185" i="15"/>
  <c r="K51" i="15"/>
  <c r="T51" i="15" s="1"/>
  <c r="K56" i="15"/>
  <c r="O56" i="15" s="1"/>
  <c r="K57" i="15"/>
  <c r="O57" i="15" s="1"/>
  <c r="I57" i="15" s="1"/>
  <c r="P57" i="15" s="1"/>
  <c r="K59" i="15"/>
  <c r="T59" i="15" s="1"/>
  <c r="K60" i="15"/>
  <c r="K61" i="15"/>
  <c r="T61" i="15" s="1"/>
  <c r="K191" i="15"/>
  <c r="K193" i="15"/>
  <c r="Q193" i="15" s="1"/>
  <c r="K195" i="15"/>
  <c r="T195" i="15" s="1"/>
  <c r="K208" i="15"/>
  <c r="O208" i="15" s="1"/>
  <c r="K197" i="15"/>
  <c r="O197" i="15" s="1"/>
  <c r="K210" i="15"/>
  <c r="T210" i="15" s="1"/>
  <c r="K209" i="15"/>
  <c r="O209" i="15" s="1"/>
  <c r="K198" i="15"/>
  <c r="O198" i="15" s="1"/>
  <c r="K199" i="15"/>
  <c r="T199" i="15" s="1"/>
  <c r="K194" i="15"/>
  <c r="K201" i="15"/>
  <c r="T201" i="15" s="1"/>
  <c r="K189" i="15"/>
  <c r="Q189" i="15" s="1"/>
  <c r="K202" i="15"/>
  <c r="T202" i="15" s="1"/>
  <c r="K188" i="15"/>
  <c r="Q188" i="15" s="1"/>
  <c r="K203" i="15"/>
  <c r="T203" i="15" s="1"/>
  <c r="K205" i="15"/>
  <c r="T205" i="15" s="1"/>
  <c r="K192" i="15"/>
  <c r="Q192" i="15" s="1"/>
  <c r="K206" i="15"/>
  <c r="T206" i="15" s="1"/>
  <c r="K212" i="15"/>
  <c r="O212" i="15" s="1"/>
  <c r="K213" i="15"/>
  <c r="Q213" i="15" s="1"/>
  <c r="K214" i="15"/>
  <c r="Q214" i="15" s="1"/>
  <c r="K216" i="15"/>
  <c r="O216" i="15" s="1"/>
  <c r="K217" i="15"/>
  <c r="O217" i="15" s="1"/>
  <c r="P217" i="15" s="1"/>
  <c r="K218" i="15"/>
  <c r="Q218" i="15" s="1"/>
  <c r="K180" i="15"/>
  <c r="O180" i="15" s="1"/>
  <c r="K170" i="15"/>
  <c r="Q170" i="15" s="1"/>
  <c r="K171" i="15"/>
  <c r="Q171" i="15" s="1"/>
  <c r="K163" i="15"/>
  <c r="K172" i="15"/>
  <c r="Q172" i="15" s="1"/>
  <c r="K166" i="15"/>
  <c r="K160" i="15"/>
  <c r="K173" i="15"/>
  <c r="O173" i="15" s="1"/>
  <c r="K174" i="15"/>
  <c r="Q174" i="15" s="1"/>
  <c r="K181" i="15"/>
  <c r="O181" i="15" s="1"/>
  <c r="K176" i="15"/>
  <c r="O176" i="15" s="1"/>
  <c r="K165" i="15"/>
  <c r="Q165" i="15" s="1"/>
  <c r="K182" i="15"/>
  <c r="O182" i="15" s="1"/>
  <c r="K164" i="15"/>
  <c r="Q164" i="15" s="1"/>
  <c r="K161" i="15"/>
  <c r="Q161" i="15" s="1"/>
  <c r="K178" i="15"/>
  <c r="O178" i="15" s="1"/>
  <c r="K167" i="15"/>
  <c r="Q167" i="15" s="1"/>
  <c r="K168" i="15"/>
  <c r="K183" i="15"/>
  <c r="O183" i="15" s="1"/>
  <c r="K184" i="15"/>
  <c r="O184" i="15" s="1"/>
  <c r="K185" i="15"/>
  <c r="T185" i="15" s="1"/>
  <c r="K187" i="15"/>
  <c r="O187" i="15" s="1"/>
  <c r="M50" i="15"/>
  <c r="M51" i="15"/>
  <c r="M56" i="15"/>
  <c r="M57" i="15"/>
  <c r="M58" i="15"/>
  <c r="M59" i="15"/>
  <c r="M60" i="15"/>
  <c r="M61" i="15"/>
  <c r="M62" i="15"/>
  <c r="M191" i="15"/>
  <c r="M193" i="15"/>
  <c r="M195" i="15"/>
  <c r="M196" i="15"/>
  <c r="M208" i="15"/>
  <c r="M197" i="15"/>
  <c r="M210" i="15"/>
  <c r="M211" i="15"/>
  <c r="M209" i="15"/>
  <c r="M198" i="15"/>
  <c r="M199" i="15"/>
  <c r="M200" i="15"/>
  <c r="M194" i="15"/>
  <c r="M201" i="15"/>
  <c r="M189" i="15"/>
  <c r="M207" i="15"/>
  <c r="M202" i="15"/>
  <c r="M188" i="15"/>
  <c r="M203" i="15"/>
  <c r="M204" i="15"/>
  <c r="M205" i="15"/>
  <c r="M192" i="15"/>
  <c r="M206" i="15"/>
  <c r="M190" i="15"/>
  <c r="M212" i="15"/>
  <c r="M213" i="15"/>
  <c r="M214" i="15"/>
  <c r="M215" i="15"/>
  <c r="M216" i="15"/>
  <c r="M217" i="15"/>
  <c r="M218" i="15"/>
  <c r="M219" i="15"/>
  <c r="M180" i="15"/>
  <c r="M170" i="15"/>
  <c r="M171" i="15"/>
  <c r="M159" i="15"/>
  <c r="M163" i="15"/>
  <c r="M172" i="15"/>
  <c r="M166" i="15"/>
  <c r="M169" i="15"/>
  <c r="M160" i="15"/>
  <c r="M173" i="15"/>
  <c r="M174" i="15"/>
  <c r="M175" i="15"/>
  <c r="M181" i="15"/>
  <c r="M176" i="15"/>
  <c r="M165" i="15"/>
  <c r="M162" i="15"/>
  <c r="M182" i="15"/>
  <c r="M164" i="15"/>
  <c r="M161" i="15"/>
  <c r="M177" i="15"/>
  <c r="M178" i="15"/>
  <c r="M167" i="15"/>
  <c r="M168" i="15"/>
  <c r="M179" i="15"/>
  <c r="M183" i="15"/>
  <c r="M184" i="15"/>
  <c r="M185" i="15"/>
  <c r="M186" i="15"/>
  <c r="M187" i="15"/>
  <c r="O51" i="15"/>
  <c r="O59" i="15"/>
  <c r="O60" i="15"/>
  <c r="P60" i="15" s="1"/>
  <c r="O210" i="15"/>
  <c r="I210" i="15" s="1"/>
  <c r="O203" i="15"/>
  <c r="I203" i="15" s="1"/>
  <c r="O171" i="15"/>
  <c r="I171" i="15" s="1"/>
  <c r="Q60" i="15"/>
  <c r="Q210" i="15"/>
  <c r="Q201" i="15"/>
  <c r="Q203" i="15"/>
  <c r="Q206" i="15"/>
  <c r="Q166" i="15"/>
  <c r="Q173" i="15"/>
  <c r="Q176" i="15"/>
  <c r="Q168" i="15"/>
  <c r="T60" i="15"/>
  <c r="T217" i="15"/>
  <c r="T176" i="15"/>
  <c r="E104" i="15"/>
  <c r="E105" i="15"/>
  <c r="E106" i="15"/>
  <c r="E107" i="15"/>
  <c r="E108" i="15"/>
  <c r="E102" i="15"/>
  <c r="E121" i="15"/>
  <c r="E101" i="15"/>
  <c r="E119" i="15"/>
  <c r="E109" i="15"/>
  <c r="E97" i="15"/>
  <c r="E110" i="15"/>
  <c r="E111" i="15"/>
  <c r="E120" i="15"/>
  <c r="E118" i="15"/>
  <c r="E103" i="15"/>
  <c r="E100" i="15"/>
  <c r="E98" i="15"/>
  <c r="E112" i="15"/>
  <c r="E117" i="15"/>
  <c r="E113" i="15"/>
  <c r="E96" i="15"/>
  <c r="E99" i="15"/>
  <c r="E114" i="15"/>
  <c r="E115" i="15"/>
  <c r="E116" i="15"/>
  <c r="E122" i="15"/>
  <c r="J122" i="15" s="1"/>
  <c r="E123" i="15"/>
  <c r="J123" i="15" s="1"/>
  <c r="E124" i="15"/>
  <c r="J124" i="15" s="1"/>
  <c r="E125" i="15"/>
  <c r="J125" i="15" s="1"/>
  <c r="E126" i="15"/>
  <c r="J126" i="15" s="1"/>
  <c r="E8" i="15"/>
  <c r="E9" i="15"/>
  <c r="E10" i="15"/>
  <c r="E18" i="15"/>
  <c r="E22" i="15"/>
  <c r="E7" i="15"/>
  <c r="E11" i="15"/>
  <c r="E17" i="15"/>
  <c r="E23" i="15"/>
  <c r="E12" i="15"/>
  <c r="E3" i="15"/>
  <c r="E13" i="15"/>
  <c r="E20" i="15"/>
  <c r="E14" i="15"/>
  <c r="E15" i="15"/>
  <c r="E19" i="15"/>
  <c r="E24" i="15"/>
  <c r="E2" i="15"/>
  <c r="E5" i="15"/>
  <c r="E16" i="15"/>
  <c r="E21" i="15"/>
  <c r="E4" i="15"/>
  <c r="E6" i="15"/>
  <c r="E25" i="15"/>
  <c r="J25" i="15" s="1"/>
  <c r="E26" i="15"/>
  <c r="J26" i="15" s="1"/>
  <c r="E27" i="15"/>
  <c r="J27" i="15" s="1"/>
  <c r="E28" i="15"/>
  <c r="J28" i="15" s="1"/>
  <c r="E29" i="15"/>
  <c r="J29" i="15" s="1"/>
  <c r="E30" i="15"/>
  <c r="J30" i="15" s="1"/>
  <c r="E66" i="15"/>
  <c r="E64" i="15"/>
  <c r="E87" i="15"/>
  <c r="E70" i="15"/>
  <c r="E71" i="15"/>
  <c r="E72" i="15"/>
  <c r="E88" i="15"/>
  <c r="E73" i="15"/>
  <c r="E85" i="15"/>
  <c r="E68" i="15"/>
  <c r="E74" i="15"/>
  <c r="E67" i="15"/>
  <c r="E75" i="15"/>
  <c r="E76" i="15"/>
  <c r="E77" i="15"/>
  <c r="E78" i="15"/>
  <c r="E86" i="15"/>
  <c r="E79" i="15"/>
  <c r="E80" i="15"/>
  <c r="E63" i="15"/>
  <c r="E81" i="15"/>
  <c r="E82" i="15"/>
  <c r="E65" i="15"/>
  <c r="E83" i="15"/>
  <c r="E84" i="15"/>
  <c r="E69" i="15"/>
  <c r="E89" i="15"/>
  <c r="J89" i="15" s="1"/>
  <c r="E90" i="15"/>
  <c r="J90" i="15" s="1"/>
  <c r="E91" i="15"/>
  <c r="J91" i="15" s="1"/>
  <c r="E92" i="15"/>
  <c r="J92" i="15" s="1"/>
  <c r="E93" i="15"/>
  <c r="J93" i="15" s="1"/>
  <c r="E94" i="15"/>
  <c r="J94" i="15" s="1"/>
  <c r="E95" i="15"/>
  <c r="J95" i="15" s="1"/>
  <c r="E291" i="15"/>
  <c r="E305" i="15"/>
  <c r="E289" i="15"/>
  <c r="E292" i="15"/>
  <c r="E283" i="15"/>
  <c r="E290" i="15"/>
  <c r="E282" i="15"/>
  <c r="E293" i="15"/>
  <c r="E294" i="15"/>
  <c r="E284" i="15"/>
  <c r="E306" i="15"/>
  <c r="E295" i="15"/>
  <c r="E296" i="15"/>
  <c r="E297" i="15"/>
  <c r="E298" i="15"/>
  <c r="E286" i="15"/>
  <c r="E304" i="15"/>
  <c r="E287" i="15"/>
  <c r="E299" i="15"/>
  <c r="E300" i="15"/>
  <c r="E288" i="15"/>
  <c r="E301" i="15"/>
  <c r="E302" i="15"/>
  <c r="E285" i="15"/>
  <c r="E303" i="15"/>
  <c r="E307" i="15"/>
  <c r="J307" i="15" s="1"/>
  <c r="E308" i="15"/>
  <c r="J308" i="15" s="1"/>
  <c r="E309" i="15"/>
  <c r="J309" i="15" s="1"/>
  <c r="E310" i="15"/>
  <c r="J310" i="15" s="1"/>
  <c r="E311" i="15"/>
  <c r="J311" i="15" s="1"/>
  <c r="E312" i="15"/>
  <c r="J312" i="15" s="1"/>
  <c r="E313" i="15"/>
  <c r="J313" i="15" s="1"/>
  <c r="E314" i="15"/>
  <c r="J314" i="15" s="1"/>
  <c r="E315" i="15"/>
  <c r="J315" i="15" s="1"/>
  <c r="E316" i="15"/>
  <c r="J316" i="15" s="1"/>
  <c r="E317" i="15"/>
  <c r="J317" i="15" s="1"/>
  <c r="E318" i="15"/>
  <c r="J318" i="15" s="1"/>
  <c r="E255" i="15"/>
  <c r="E260" i="15"/>
  <c r="E261" i="15"/>
  <c r="E249" i="15"/>
  <c r="E257" i="15"/>
  <c r="E262" i="15"/>
  <c r="E251" i="15"/>
  <c r="E263" i="15"/>
  <c r="E274" i="15"/>
  <c r="E256" i="15"/>
  <c r="E264" i="15"/>
  <c r="E272" i="15"/>
  <c r="E250" i="15"/>
  <c r="E265" i="15"/>
  <c r="E258" i="15"/>
  <c r="E259" i="15"/>
  <c r="E266" i="15"/>
  <c r="E253" i="15"/>
  <c r="E270" i="15"/>
  <c r="E267" i="15"/>
  <c r="E268" i="15"/>
  <c r="E252" i="15"/>
  <c r="E273" i="15"/>
  <c r="E269" i="15"/>
  <c r="E271" i="15"/>
  <c r="E254" i="15"/>
  <c r="E275" i="15"/>
  <c r="J275" i="15" s="1"/>
  <c r="E276" i="15"/>
  <c r="J276" i="15" s="1"/>
  <c r="E277" i="15"/>
  <c r="J277" i="15" s="1"/>
  <c r="E278" i="15"/>
  <c r="J278" i="15" s="1"/>
  <c r="E279" i="15"/>
  <c r="J279" i="15" s="1"/>
  <c r="E280" i="15"/>
  <c r="J280" i="15" s="1"/>
  <c r="E281" i="15"/>
  <c r="J281" i="15" s="1"/>
  <c r="E230" i="15"/>
  <c r="E231" i="15"/>
  <c r="E228" i="15"/>
  <c r="E238" i="15"/>
  <c r="E222" i="15"/>
  <c r="E232" i="15"/>
  <c r="E220" i="15"/>
  <c r="E239" i="15"/>
  <c r="E233" i="15"/>
  <c r="E234" i="15"/>
  <c r="E241" i="15"/>
  <c r="E225" i="15"/>
  <c r="E224" i="15"/>
  <c r="E229" i="15"/>
  <c r="E235" i="15"/>
  <c r="E236" i="15"/>
  <c r="E240" i="15"/>
  <c r="E227" i="15"/>
  <c r="E237" i="15"/>
  <c r="E223" i="15"/>
  <c r="E221" i="15"/>
  <c r="E226" i="15"/>
  <c r="E242" i="15"/>
  <c r="J242" i="15" s="1"/>
  <c r="E243" i="15"/>
  <c r="J243" i="15" s="1"/>
  <c r="E244" i="15"/>
  <c r="J244" i="15" s="1"/>
  <c r="E245" i="15"/>
  <c r="J245" i="15" s="1"/>
  <c r="E246" i="15"/>
  <c r="J246" i="15" s="1"/>
  <c r="E247" i="15"/>
  <c r="J247" i="15" s="1"/>
  <c r="E248" i="15"/>
  <c r="J248" i="15" s="1"/>
  <c r="E130" i="15"/>
  <c r="E149" i="15"/>
  <c r="E134" i="15"/>
  <c r="E133" i="15"/>
  <c r="E138" i="15"/>
  <c r="E146" i="15"/>
  <c r="E136" i="15"/>
  <c r="E139" i="15"/>
  <c r="E137" i="15"/>
  <c r="E128" i="15"/>
  <c r="E140" i="15"/>
  <c r="E150" i="15"/>
  <c r="E135" i="15"/>
  <c r="E141" i="15"/>
  <c r="E148" i="15"/>
  <c r="E127" i="15"/>
  <c r="E151" i="15"/>
  <c r="E131" i="15"/>
  <c r="E129" i="15"/>
  <c r="E132" i="15"/>
  <c r="E147" i="15"/>
  <c r="E142" i="15"/>
  <c r="E152" i="15"/>
  <c r="E143" i="15"/>
  <c r="E144" i="15"/>
  <c r="E145" i="15"/>
  <c r="E153" i="15"/>
  <c r="J153" i="15" s="1"/>
  <c r="E154" i="15"/>
  <c r="J154" i="15" s="1"/>
  <c r="E155" i="15"/>
  <c r="J155" i="15" s="1"/>
  <c r="E156" i="15"/>
  <c r="J156" i="15" s="1"/>
  <c r="E157" i="15"/>
  <c r="J157" i="15" s="1"/>
  <c r="E158" i="15"/>
  <c r="J158" i="15" s="1"/>
  <c r="E35" i="15"/>
  <c r="E34" i="15"/>
  <c r="E38" i="15"/>
  <c r="E39" i="15"/>
  <c r="E40" i="15"/>
  <c r="E31" i="15"/>
  <c r="E32" i="15"/>
  <c r="E55" i="15"/>
  <c r="E41" i="15"/>
  <c r="E42" i="15"/>
  <c r="E53" i="15"/>
  <c r="E43" i="15"/>
  <c r="E52" i="15"/>
  <c r="E44" i="15"/>
  <c r="E45" i="15"/>
  <c r="E46" i="15"/>
  <c r="E36" i="15"/>
  <c r="E47" i="15"/>
  <c r="E33" i="15"/>
  <c r="E48" i="15"/>
  <c r="E49" i="15"/>
  <c r="E54" i="15"/>
  <c r="E37" i="15"/>
  <c r="C105" i="15"/>
  <c r="C106" i="15"/>
  <c r="C107" i="15"/>
  <c r="C108" i="15"/>
  <c r="C102" i="15"/>
  <c r="C121" i="15"/>
  <c r="C101" i="15"/>
  <c r="C119" i="15"/>
  <c r="C109" i="15"/>
  <c r="C97" i="15"/>
  <c r="C110" i="15"/>
  <c r="C111" i="15"/>
  <c r="C120" i="15"/>
  <c r="C118" i="15"/>
  <c r="C103" i="15"/>
  <c r="C100" i="15"/>
  <c r="C98" i="15"/>
  <c r="C112" i="15"/>
  <c r="C117" i="15"/>
  <c r="C113" i="15"/>
  <c r="C96" i="15"/>
  <c r="C99" i="15"/>
  <c r="C114" i="15"/>
  <c r="C115" i="15"/>
  <c r="C116" i="15"/>
  <c r="C122" i="15"/>
  <c r="C123" i="15"/>
  <c r="C124" i="15"/>
  <c r="C125" i="15"/>
  <c r="C126" i="15"/>
  <c r="C8" i="15"/>
  <c r="C9" i="15"/>
  <c r="C10" i="15"/>
  <c r="C18" i="15"/>
  <c r="C22" i="15"/>
  <c r="C7" i="15"/>
  <c r="C11" i="15"/>
  <c r="C17" i="15"/>
  <c r="C23" i="15"/>
  <c r="C12" i="15"/>
  <c r="C3" i="15"/>
  <c r="C13" i="15"/>
  <c r="C20" i="15"/>
  <c r="C14" i="15"/>
  <c r="C15" i="15"/>
  <c r="C19" i="15"/>
  <c r="C24" i="15"/>
  <c r="C2" i="15"/>
  <c r="C5" i="15"/>
  <c r="C16" i="15"/>
  <c r="C21" i="15"/>
  <c r="C4" i="15"/>
  <c r="C6" i="15"/>
  <c r="C25" i="15"/>
  <c r="C26" i="15"/>
  <c r="C27" i="15"/>
  <c r="C28" i="15"/>
  <c r="C29" i="15"/>
  <c r="C30" i="15"/>
  <c r="C66" i="15"/>
  <c r="C64" i="15"/>
  <c r="C87" i="15"/>
  <c r="C70" i="15"/>
  <c r="C71" i="15"/>
  <c r="C72" i="15"/>
  <c r="C88" i="15"/>
  <c r="C73" i="15"/>
  <c r="C85" i="15"/>
  <c r="C68" i="15"/>
  <c r="C74" i="15"/>
  <c r="C67" i="15"/>
  <c r="C75" i="15"/>
  <c r="C76" i="15"/>
  <c r="C77" i="15"/>
  <c r="C78" i="15"/>
  <c r="C86" i="15"/>
  <c r="C79" i="15"/>
  <c r="C80" i="15"/>
  <c r="C63" i="15"/>
  <c r="C81" i="15"/>
  <c r="C82" i="15"/>
  <c r="C65" i="15"/>
  <c r="C83" i="15"/>
  <c r="C84" i="15"/>
  <c r="C69" i="15"/>
  <c r="C89" i="15"/>
  <c r="C90" i="15"/>
  <c r="C91" i="15"/>
  <c r="C92" i="15"/>
  <c r="C93" i="15"/>
  <c r="C94" i="15"/>
  <c r="C95" i="15"/>
  <c r="C291" i="15"/>
  <c r="C305" i="15"/>
  <c r="C289" i="15"/>
  <c r="C292" i="15"/>
  <c r="C283" i="15"/>
  <c r="C290" i="15"/>
  <c r="C282" i="15"/>
  <c r="C293" i="15"/>
  <c r="C294" i="15"/>
  <c r="C284" i="15"/>
  <c r="C306" i="15"/>
  <c r="C295" i="15"/>
  <c r="C296" i="15"/>
  <c r="C297" i="15"/>
  <c r="C298" i="15"/>
  <c r="C286" i="15"/>
  <c r="C304" i="15"/>
  <c r="C287" i="15"/>
  <c r="C299" i="15"/>
  <c r="C300" i="15"/>
  <c r="C288" i="15"/>
  <c r="C301" i="15"/>
  <c r="C302" i="15"/>
  <c r="C285" i="15"/>
  <c r="C303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255" i="15"/>
  <c r="C260" i="15"/>
  <c r="C261" i="15"/>
  <c r="C249" i="15"/>
  <c r="C257" i="15"/>
  <c r="C262" i="15"/>
  <c r="C251" i="15"/>
  <c r="C263" i="15"/>
  <c r="C274" i="15"/>
  <c r="C256" i="15"/>
  <c r="C264" i="15"/>
  <c r="C272" i="15"/>
  <c r="C250" i="15"/>
  <c r="C265" i="15"/>
  <c r="C258" i="15"/>
  <c r="C259" i="15"/>
  <c r="C266" i="15"/>
  <c r="C253" i="15"/>
  <c r="C270" i="15"/>
  <c r="C267" i="15"/>
  <c r="C268" i="15"/>
  <c r="C252" i="15"/>
  <c r="C273" i="15"/>
  <c r="C269" i="15"/>
  <c r="C271" i="15"/>
  <c r="C254" i="15"/>
  <c r="C275" i="15"/>
  <c r="C276" i="15"/>
  <c r="C277" i="15"/>
  <c r="C278" i="15"/>
  <c r="C279" i="15"/>
  <c r="C280" i="15"/>
  <c r="C281" i="15"/>
  <c r="C230" i="15"/>
  <c r="C231" i="15"/>
  <c r="C228" i="15"/>
  <c r="C238" i="15"/>
  <c r="C222" i="15"/>
  <c r="C232" i="15"/>
  <c r="C220" i="15"/>
  <c r="C239" i="15"/>
  <c r="C233" i="15"/>
  <c r="C234" i="15"/>
  <c r="C241" i="15"/>
  <c r="C225" i="15"/>
  <c r="C224" i="15"/>
  <c r="C229" i="15"/>
  <c r="C235" i="15"/>
  <c r="C236" i="15"/>
  <c r="C240" i="15"/>
  <c r="C227" i="15"/>
  <c r="C237" i="15"/>
  <c r="C223" i="15"/>
  <c r="C221" i="15"/>
  <c r="C226" i="15"/>
  <c r="C242" i="15"/>
  <c r="C243" i="15"/>
  <c r="C244" i="15"/>
  <c r="C245" i="15"/>
  <c r="C246" i="15"/>
  <c r="C247" i="15"/>
  <c r="C248" i="15"/>
  <c r="C130" i="15"/>
  <c r="C149" i="15"/>
  <c r="C134" i="15"/>
  <c r="C133" i="15"/>
  <c r="C138" i="15"/>
  <c r="C146" i="15"/>
  <c r="C136" i="15"/>
  <c r="C139" i="15"/>
  <c r="C137" i="15"/>
  <c r="C128" i="15"/>
  <c r="C140" i="15"/>
  <c r="C150" i="15"/>
  <c r="C135" i="15"/>
  <c r="C141" i="15"/>
  <c r="C148" i="15"/>
  <c r="C127" i="15"/>
  <c r="C151" i="15"/>
  <c r="C131" i="15"/>
  <c r="C129" i="15"/>
  <c r="C132" i="15"/>
  <c r="C147" i="15"/>
  <c r="C142" i="15"/>
  <c r="C152" i="15"/>
  <c r="C143" i="15"/>
  <c r="C144" i="15"/>
  <c r="C145" i="15"/>
  <c r="C153" i="15"/>
  <c r="C154" i="15"/>
  <c r="C155" i="15"/>
  <c r="C156" i="15"/>
  <c r="C157" i="15"/>
  <c r="C158" i="15"/>
  <c r="C35" i="15"/>
  <c r="C34" i="15"/>
  <c r="C38" i="15"/>
  <c r="C39" i="15"/>
  <c r="C40" i="15"/>
  <c r="C31" i="15"/>
  <c r="C32" i="15"/>
  <c r="C55" i="15"/>
  <c r="C41" i="15"/>
  <c r="C42" i="15"/>
  <c r="C53" i="15"/>
  <c r="C43" i="15"/>
  <c r="C52" i="15"/>
  <c r="C44" i="15"/>
  <c r="C45" i="15"/>
  <c r="C46" i="15"/>
  <c r="C36" i="15"/>
  <c r="C47" i="15"/>
  <c r="C33" i="15"/>
  <c r="C48" i="15"/>
  <c r="C49" i="15"/>
  <c r="C54" i="15"/>
  <c r="C37" i="15"/>
  <c r="A104" i="15"/>
  <c r="A105" i="15"/>
  <c r="A106" i="15"/>
  <c r="A107" i="15"/>
  <c r="A108" i="15"/>
  <c r="A102" i="15"/>
  <c r="A121" i="15"/>
  <c r="A101" i="15"/>
  <c r="A119" i="15"/>
  <c r="A109" i="15"/>
  <c r="A97" i="15"/>
  <c r="A110" i="15"/>
  <c r="A111" i="15"/>
  <c r="A120" i="15"/>
  <c r="A118" i="15"/>
  <c r="A103" i="15"/>
  <c r="A100" i="15"/>
  <c r="A98" i="15"/>
  <c r="A112" i="15"/>
  <c r="A117" i="15"/>
  <c r="A113" i="15"/>
  <c r="A96" i="15"/>
  <c r="A99" i="15"/>
  <c r="A114" i="15"/>
  <c r="A115" i="15"/>
  <c r="A116" i="15"/>
  <c r="A122" i="15"/>
  <c r="A123" i="15"/>
  <c r="A124" i="15"/>
  <c r="A125" i="15"/>
  <c r="A126" i="15"/>
  <c r="A8" i="15"/>
  <c r="A9" i="15"/>
  <c r="A10" i="15"/>
  <c r="A18" i="15"/>
  <c r="A22" i="15"/>
  <c r="A7" i="15"/>
  <c r="A11" i="15"/>
  <c r="A17" i="15"/>
  <c r="A23" i="15"/>
  <c r="A12" i="15"/>
  <c r="A3" i="15"/>
  <c r="A13" i="15"/>
  <c r="A20" i="15"/>
  <c r="A14" i="15"/>
  <c r="A15" i="15"/>
  <c r="A19" i="15"/>
  <c r="A24" i="15"/>
  <c r="A2" i="15"/>
  <c r="A5" i="15"/>
  <c r="A16" i="15"/>
  <c r="A21" i="15"/>
  <c r="A4" i="15"/>
  <c r="A6" i="15"/>
  <c r="A25" i="15"/>
  <c r="A26" i="15"/>
  <c r="A27" i="15"/>
  <c r="A28" i="15"/>
  <c r="A29" i="15"/>
  <c r="A30" i="15"/>
  <c r="A66" i="15"/>
  <c r="A64" i="15"/>
  <c r="A87" i="15"/>
  <c r="A70" i="15"/>
  <c r="A71" i="15"/>
  <c r="A72" i="15"/>
  <c r="A88" i="15"/>
  <c r="A73" i="15"/>
  <c r="A85" i="15"/>
  <c r="A68" i="15"/>
  <c r="A74" i="15"/>
  <c r="A67" i="15"/>
  <c r="A75" i="15"/>
  <c r="A76" i="15"/>
  <c r="A77" i="15"/>
  <c r="A78" i="15"/>
  <c r="A86" i="15"/>
  <c r="A79" i="15"/>
  <c r="A80" i="15"/>
  <c r="A63" i="15"/>
  <c r="A81" i="15"/>
  <c r="A82" i="15"/>
  <c r="A65" i="15"/>
  <c r="A83" i="15"/>
  <c r="A84" i="15"/>
  <c r="A69" i="15"/>
  <c r="A89" i="15"/>
  <c r="A90" i="15"/>
  <c r="A91" i="15"/>
  <c r="A92" i="15"/>
  <c r="A93" i="15"/>
  <c r="A94" i="15"/>
  <c r="A95" i="15"/>
  <c r="A291" i="15"/>
  <c r="A305" i="15"/>
  <c r="A289" i="15"/>
  <c r="A292" i="15"/>
  <c r="A283" i="15"/>
  <c r="A290" i="15"/>
  <c r="A282" i="15"/>
  <c r="A293" i="15"/>
  <c r="A294" i="15"/>
  <c r="A284" i="15"/>
  <c r="A306" i="15"/>
  <c r="A295" i="15"/>
  <c r="A296" i="15"/>
  <c r="A297" i="15"/>
  <c r="A298" i="15"/>
  <c r="A286" i="15"/>
  <c r="A304" i="15"/>
  <c r="A287" i="15"/>
  <c r="A299" i="15"/>
  <c r="A300" i="15"/>
  <c r="A288" i="15"/>
  <c r="A301" i="15"/>
  <c r="A302" i="15"/>
  <c r="A285" i="15"/>
  <c r="A303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255" i="15"/>
  <c r="A260" i="15"/>
  <c r="A261" i="15"/>
  <c r="A249" i="15"/>
  <c r="A257" i="15"/>
  <c r="A262" i="15"/>
  <c r="A251" i="15"/>
  <c r="A263" i="15"/>
  <c r="A274" i="15"/>
  <c r="A256" i="15"/>
  <c r="A264" i="15"/>
  <c r="A272" i="15"/>
  <c r="A250" i="15"/>
  <c r="A265" i="15"/>
  <c r="A258" i="15"/>
  <c r="A259" i="15"/>
  <c r="A266" i="15"/>
  <c r="A253" i="15"/>
  <c r="A270" i="15"/>
  <c r="A267" i="15"/>
  <c r="A268" i="15"/>
  <c r="A252" i="15"/>
  <c r="A273" i="15"/>
  <c r="A269" i="15"/>
  <c r="A271" i="15"/>
  <c r="A254" i="15"/>
  <c r="A275" i="15"/>
  <c r="A276" i="15"/>
  <c r="A277" i="15"/>
  <c r="A278" i="15"/>
  <c r="A279" i="15"/>
  <c r="A280" i="15"/>
  <c r="A281" i="15"/>
  <c r="A230" i="15"/>
  <c r="A231" i="15"/>
  <c r="A228" i="15"/>
  <c r="A238" i="15"/>
  <c r="A222" i="15"/>
  <c r="A232" i="15"/>
  <c r="A220" i="15"/>
  <c r="A239" i="15"/>
  <c r="A233" i="15"/>
  <c r="A234" i="15"/>
  <c r="A241" i="15"/>
  <c r="A225" i="15"/>
  <c r="A224" i="15"/>
  <c r="A229" i="15"/>
  <c r="A235" i="15"/>
  <c r="A236" i="15"/>
  <c r="A240" i="15"/>
  <c r="A227" i="15"/>
  <c r="A237" i="15"/>
  <c r="A223" i="15"/>
  <c r="A221" i="15"/>
  <c r="A226" i="15"/>
  <c r="A242" i="15"/>
  <c r="A243" i="15"/>
  <c r="A244" i="15"/>
  <c r="A245" i="15"/>
  <c r="A246" i="15"/>
  <c r="A247" i="15"/>
  <c r="A248" i="15"/>
  <c r="A130" i="15"/>
  <c r="A149" i="15"/>
  <c r="A134" i="15"/>
  <c r="A133" i="15"/>
  <c r="A138" i="15"/>
  <c r="A146" i="15"/>
  <c r="A136" i="15"/>
  <c r="A139" i="15"/>
  <c r="A137" i="15"/>
  <c r="A128" i="15"/>
  <c r="A140" i="15"/>
  <c r="A150" i="15"/>
  <c r="A135" i="15"/>
  <c r="A141" i="15"/>
  <c r="A148" i="15"/>
  <c r="A127" i="15"/>
  <c r="A151" i="15"/>
  <c r="A131" i="15"/>
  <c r="A129" i="15"/>
  <c r="A132" i="15"/>
  <c r="A147" i="15"/>
  <c r="A142" i="15"/>
  <c r="A152" i="15"/>
  <c r="A143" i="15"/>
  <c r="A144" i="15"/>
  <c r="A145" i="15"/>
  <c r="A153" i="15"/>
  <c r="A154" i="15"/>
  <c r="A155" i="15"/>
  <c r="A156" i="15"/>
  <c r="A157" i="15"/>
  <c r="A158" i="15"/>
  <c r="A35" i="15"/>
  <c r="A34" i="15"/>
  <c r="A38" i="15"/>
  <c r="A39" i="15"/>
  <c r="A40" i="15"/>
  <c r="A31" i="15"/>
  <c r="A32" i="15"/>
  <c r="A55" i="15"/>
  <c r="A41" i="15"/>
  <c r="A42" i="15"/>
  <c r="A53" i="15"/>
  <c r="A43" i="15"/>
  <c r="A52" i="15"/>
  <c r="A44" i="15"/>
  <c r="A45" i="15"/>
  <c r="A46" i="15"/>
  <c r="A36" i="15"/>
  <c r="A47" i="15"/>
  <c r="A33" i="15"/>
  <c r="A48" i="15"/>
  <c r="A49" i="15"/>
  <c r="A54" i="15"/>
  <c r="A37" i="15"/>
  <c r="Q195" i="15" l="1"/>
  <c r="O201" i="15"/>
  <c r="T171" i="15"/>
  <c r="Q217" i="15"/>
  <c r="O195" i="15"/>
  <c r="I195" i="15" s="1"/>
  <c r="Q51" i="15"/>
  <c r="Q162" i="15"/>
  <c r="Q175" i="15"/>
  <c r="R175" i="15" s="1"/>
  <c r="Q159" i="15"/>
  <c r="Q204" i="15"/>
  <c r="R204" i="15" s="1"/>
  <c r="T214" i="15"/>
  <c r="O206" i="15"/>
  <c r="I206" i="15" s="1"/>
  <c r="J206" i="15" s="1"/>
  <c r="P206" i="15" s="1"/>
  <c r="T197" i="15"/>
  <c r="O199" i="15"/>
  <c r="I199" i="15" s="1"/>
  <c r="J199" i="15" s="1"/>
  <c r="P199" i="15" s="1"/>
  <c r="Q197" i="15"/>
  <c r="Q57" i="15"/>
  <c r="T57" i="15"/>
  <c r="O172" i="15"/>
  <c r="I172" i="15" s="1"/>
  <c r="J172" i="15" s="1"/>
  <c r="P172" i="15" s="1"/>
  <c r="Q56" i="15"/>
  <c r="T174" i="15"/>
  <c r="Q198" i="15"/>
  <c r="O214" i="15"/>
  <c r="I214" i="15" s="1"/>
  <c r="P214" i="15" s="1"/>
  <c r="O202" i="15"/>
  <c r="T198" i="15"/>
  <c r="O213" i="15"/>
  <c r="T173" i="15"/>
  <c r="Q61" i="15"/>
  <c r="O174" i="15"/>
  <c r="I174" i="15" s="1"/>
  <c r="J174" i="15" s="1"/>
  <c r="P174" i="15" s="1"/>
  <c r="O218" i="15"/>
  <c r="I218" i="15" s="1"/>
  <c r="T184" i="15"/>
  <c r="T172" i="15"/>
  <c r="T213" i="15"/>
  <c r="T208" i="15"/>
  <c r="T56" i="15"/>
  <c r="O185" i="15"/>
  <c r="I185" i="15" s="1"/>
  <c r="P185" i="15" s="1"/>
  <c r="O61" i="15"/>
  <c r="I61" i="15" s="1"/>
  <c r="Q177" i="15"/>
  <c r="O177" i="15"/>
  <c r="I177" i="15" s="1"/>
  <c r="J177" i="15" s="1"/>
  <c r="P177" i="15" s="1"/>
  <c r="Q207" i="15"/>
  <c r="O207" i="15"/>
  <c r="I207" i="15" s="1"/>
  <c r="J207" i="15" s="1"/>
  <c r="Q62" i="15"/>
  <c r="O62" i="15"/>
  <c r="I62" i="15" s="1"/>
  <c r="Q196" i="15"/>
  <c r="O196" i="15"/>
  <c r="I196" i="15" s="1"/>
  <c r="J196" i="15" s="1"/>
  <c r="P196" i="15" s="1"/>
  <c r="Q58" i="15"/>
  <c r="O58" i="15"/>
  <c r="I58" i="15" s="1"/>
  <c r="T186" i="15"/>
  <c r="O186" i="15"/>
  <c r="I186" i="15" s="1"/>
  <c r="Q219" i="15"/>
  <c r="O219" i="15"/>
  <c r="I219" i="15" s="1"/>
  <c r="T211" i="15"/>
  <c r="O211" i="15"/>
  <c r="I211" i="15" s="1"/>
  <c r="J211" i="15" s="1"/>
  <c r="Q50" i="15"/>
  <c r="O50" i="15"/>
  <c r="I50" i="15" s="1"/>
  <c r="J50" i="15" s="1"/>
  <c r="Q190" i="15"/>
  <c r="O205" i="15"/>
  <c r="K179" i="15"/>
  <c r="Q179" i="15" s="1"/>
  <c r="K175" i="15"/>
  <c r="K169" i="15"/>
  <c r="Q169" i="15" s="1"/>
  <c r="K215" i="15"/>
  <c r="K204" i="15"/>
  <c r="K200" i="15"/>
  <c r="Q191" i="15"/>
  <c r="T209" i="15"/>
  <c r="Q211" i="15"/>
  <c r="T219" i="15"/>
  <c r="T207" i="15"/>
  <c r="Q59" i="15"/>
  <c r="T62" i="15"/>
  <c r="T58" i="15"/>
  <c r="T50" i="15"/>
  <c r="I205" i="15"/>
  <c r="J205" i="15" s="1"/>
  <c r="I202" i="15"/>
  <c r="J202" i="15" s="1"/>
  <c r="P202" i="15" s="1"/>
  <c r="I208" i="15"/>
  <c r="J208" i="15" s="1"/>
  <c r="P208" i="15" s="1"/>
  <c r="I59" i="15"/>
  <c r="Q187" i="15"/>
  <c r="Q183" i="15"/>
  <c r="Q178" i="15"/>
  <c r="Q182" i="15"/>
  <c r="R182" i="15" s="1"/>
  <c r="Q181" i="15"/>
  <c r="Q160" i="15"/>
  <c r="Q163" i="15"/>
  <c r="Q180" i="15"/>
  <c r="Q216" i="15"/>
  <c r="Q212" i="15"/>
  <c r="Q205" i="15"/>
  <c r="Q202" i="15"/>
  <c r="Q194" i="15"/>
  <c r="Q209" i="15"/>
  <c r="Q208" i="15"/>
  <c r="Q186" i="15"/>
  <c r="T177" i="15"/>
  <c r="T218" i="15"/>
  <c r="T196" i="15"/>
  <c r="Q185" i="15"/>
  <c r="Q199" i="15"/>
  <c r="I184" i="15"/>
  <c r="I176" i="15"/>
  <c r="J176" i="15" s="1"/>
  <c r="P176" i="15" s="1"/>
  <c r="I173" i="15"/>
  <c r="J173" i="15" s="1"/>
  <c r="P173" i="15" s="1"/>
  <c r="I217" i="15"/>
  <c r="I213" i="15"/>
  <c r="I201" i="15"/>
  <c r="J201" i="15" s="1"/>
  <c r="P201" i="15" s="1"/>
  <c r="I198" i="15"/>
  <c r="J198" i="15" s="1"/>
  <c r="P198" i="15" s="1"/>
  <c r="I197" i="15"/>
  <c r="J197" i="15" s="1"/>
  <c r="P197" i="15" s="1"/>
  <c r="I60" i="15"/>
  <c r="I56" i="15"/>
  <c r="Q184" i="15"/>
  <c r="I187" i="15"/>
  <c r="I178" i="15"/>
  <c r="J178" i="15" s="1"/>
  <c r="P178" i="15" s="1"/>
  <c r="I182" i="15"/>
  <c r="J182" i="15" s="1"/>
  <c r="I181" i="15"/>
  <c r="J181" i="15" s="1"/>
  <c r="P181" i="15" s="1"/>
  <c r="I180" i="15"/>
  <c r="J180" i="15" s="1"/>
  <c r="P180" i="15" s="1"/>
  <c r="I216" i="15"/>
  <c r="J171" i="15"/>
  <c r="P171" i="15" s="1"/>
  <c r="J203" i="15"/>
  <c r="P203" i="15" s="1"/>
  <c r="J210" i="15"/>
  <c r="P210" i="15" s="1"/>
  <c r="J195" i="15"/>
  <c r="P195" i="15" s="1"/>
  <c r="T187" i="15"/>
  <c r="T183" i="15"/>
  <c r="T178" i="15"/>
  <c r="T182" i="15"/>
  <c r="T181" i="15"/>
  <c r="T180" i="15"/>
  <c r="T216" i="15"/>
  <c r="T212" i="15"/>
  <c r="P184" i="15"/>
  <c r="P213" i="15"/>
  <c r="P56" i="15"/>
  <c r="P187" i="15"/>
  <c r="P216" i="15"/>
  <c r="P59" i="15"/>
  <c r="I183" i="15"/>
  <c r="P183" i="15" s="1"/>
  <c r="I212" i="15"/>
  <c r="P212" i="15" s="1"/>
  <c r="I209" i="15"/>
  <c r="J209" i="15" s="1"/>
  <c r="I51" i="15"/>
  <c r="J51" i="15" s="1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Y3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P61" i="15" l="1"/>
  <c r="P186" i="15"/>
  <c r="P58" i="15"/>
  <c r="P62" i="15"/>
  <c r="S182" i="15"/>
  <c r="P182" i="15"/>
  <c r="P211" i="15"/>
  <c r="P218" i="15"/>
  <c r="P205" i="15"/>
  <c r="P50" i="15"/>
  <c r="P219" i="15"/>
  <c r="T200" i="15"/>
  <c r="O200" i="15"/>
  <c r="O175" i="15"/>
  <c r="I175" i="15" s="1"/>
  <c r="J175" i="15" s="1"/>
  <c r="S175" i="15" s="1"/>
  <c r="T175" i="15"/>
  <c r="Q200" i="15"/>
  <c r="T215" i="15"/>
  <c r="O215" i="15"/>
  <c r="P207" i="15"/>
  <c r="T204" i="15"/>
  <c r="O204" i="15"/>
  <c r="I204" i="15" s="1"/>
  <c r="J204" i="15" s="1"/>
  <c r="S204" i="15" s="1"/>
  <c r="T179" i="15"/>
  <c r="O179" i="15"/>
  <c r="Q215" i="15"/>
  <c r="P51" i="15"/>
  <c r="P209" i="15"/>
  <c r="W21" i="15"/>
  <c r="P175" i="15" l="1"/>
  <c r="P204" i="15"/>
  <c r="I179" i="15"/>
  <c r="J179" i="15" s="1"/>
  <c r="P179" i="15" s="1"/>
  <c r="I215" i="15"/>
  <c r="P215" i="15"/>
  <c r="I200" i="15"/>
  <c r="J200" i="15" s="1"/>
  <c r="P200" i="15" s="1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K121" i="15"/>
  <c r="K101" i="15"/>
  <c r="K119" i="15"/>
  <c r="K109" i="15"/>
  <c r="K97" i="15"/>
  <c r="K110" i="15"/>
  <c r="K111" i="15"/>
  <c r="K120" i="15"/>
  <c r="K12" i="15"/>
  <c r="K126" i="15"/>
  <c r="K8" i="15"/>
  <c r="K3" i="15"/>
  <c r="K22" i="15"/>
  <c r="K7" i="15"/>
  <c r="K20" i="15"/>
  <c r="K18" i="15"/>
  <c r="K13" i="15"/>
  <c r="K17" i="15"/>
  <c r="K23" i="15"/>
  <c r="K72" i="15"/>
  <c r="K88" i="15"/>
  <c r="K26" i="15"/>
  <c r="K30" i="15"/>
  <c r="K71" i="15"/>
  <c r="K27" i="15"/>
  <c r="K70" i="15"/>
  <c r="K28" i="15"/>
  <c r="K66" i="15"/>
  <c r="K29" i="15"/>
  <c r="K64" i="15"/>
  <c r="K73" i="15"/>
  <c r="K83" i="15"/>
  <c r="K84" i="15"/>
  <c r="K69" i="15"/>
  <c r="K89" i="15"/>
  <c r="K305" i="15"/>
  <c r="K90" i="15"/>
  <c r="K92" i="15"/>
  <c r="K93" i="15"/>
  <c r="K94" i="15"/>
  <c r="K95" i="15"/>
  <c r="K291" i="15"/>
  <c r="K307" i="15"/>
  <c r="K285" i="15"/>
  <c r="K302" i="15"/>
  <c r="K299" i="15"/>
  <c r="K303" i="15"/>
  <c r="K301" i="15"/>
  <c r="K300" i="15"/>
  <c r="K288" i="15"/>
  <c r="K265" i="15"/>
  <c r="K274" i="15"/>
  <c r="K259" i="15"/>
  <c r="K258" i="15"/>
  <c r="K256" i="15"/>
  <c r="K264" i="15"/>
  <c r="K272" i="15"/>
  <c r="K250" i="15"/>
  <c r="K266" i="15"/>
  <c r="K276" i="15"/>
  <c r="K228" i="15"/>
  <c r="K232" i="15"/>
  <c r="K277" i="15"/>
  <c r="K238" i="15"/>
  <c r="K222" i="15"/>
  <c r="K279" i="15"/>
  <c r="K280" i="15"/>
  <c r="K231" i="15"/>
  <c r="K281" i="15"/>
  <c r="K230" i="15"/>
  <c r="K247" i="15"/>
  <c r="K226" i="15"/>
  <c r="K246" i="15"/>
  <c r="K242" i="15"/>
  <c r="K243" i="15"/>
  <c r="K245" i="15"/>
  <c r="K127" i="15"/>
  <c r="K151" i="15"/>
  <c r="K142" i="15"/>
  <c r="K143" i="15"/>
  <c r="K131" i="15"/>
  <c r="K147" i="15"/>
  <c r="K129" i="15"/>
  <c r="K152" i="15"/>
  <c r="K132" i="15"/>
  <c r="K55" i="15"/>
  <c r="K41" i="15"/>
  <c r="K42" i="15"/>
  <c r="K53" i="15"/>
  <c r="K43" i="15"/>
  <c r="K52" i="15"/>
  <c r="K44" i="15"/>
  <c r="K45" i="15"/>
  <c r="K46" i="15"/>
  <c r="K36" i="15"/>
  <c r="K47" i="15"/>
  <c r="K33" i="15"/>
  <c r="K11" i="15"/>
  <c r="K10" i="15"/>
  <c r="K85" i="15"/>
  <c r="K87" i="15"/>
  <c r="K91" i="15"/>
  <c r="K278" i="15"/>
  <c r="Y6" i="16"/>
  <c r="S179" i="16"/>
  <c r="T178" i="16"/>
  <c r="S178" i="16"/>
  <c r="S177" i="16"/>
  <c r="S176" i="16"/>
  <c r="S175" i="16"/>
  <c r="T174" i="16"/>
  <c r="S174" i="16"/>
  <c r="S173" i="16"/>
  <c r="S172" i="16"/>
  <c r="S171" i="16"/>
  <c r="T170" i="16"/>
  <c r="S170" i="16"/>
  <c r="S169" i="16"/>
  <c r="S168" i="16"/>
  <c r="S167" i="16"/>
  <c r="T166" i="16"/>
  <c r="S166" i="16"/>
  <c r="S165" i="16"/>
  <c r="S164" i="16"/>
  <c r="S163" i="16"/>
  <c r="T162" i="16"/>
  <c r="S162" i="16"/>
  <c r="S161" i="16"/>
  <c r="S160" i="16"/>
  <c r="S159" i="16"/>
  <c r="T177" i="16" s="1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T156" i="16" s="1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T111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T106" i="16" s="1"/>
  <c r="S96" i="16"/>
  <c r="T144" i="16" s="1"/>
  <c r="S95" i="16"/>
  <c r="S94" i="16"/>
  <c r="S93" i="16"/>
  <c r="S92" i="16"/>
  <c r="S91" i="16"/>
  <c r="S90" i="16"/>
  <c r="T89" i="16"/>
  <c r="S89" i="16"/>
  <c r="S88" i="16"/>
  <c r="T87" i="16"/>
  <c r="S87" i="16"/>
  <c r="T86" i="16"/>
  <c r="S86" i="16"/>
  <c r="T85" i="16"/>
  <c r="S85" i="16"/>
  <c r="S84" i="16"/>
  <c r="T83" i="16"/>
  <c r="S83" i="16"/>
  <c r="T82" i="16"/>
  <c r="S82" i="16"/>
  <c r="T81" i="16"/>
  <c r="S81" i="16"/>
  <c r="S80" i="16"/>
  <c r="T79" i="16"/>
  <c r="S79" i="16"/>
  <c r="T78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T65" i="16"/>
  <c r="S65" i="16"/>
  <c r="S64" i="16"/>
  <c r="S63" i="16"/>
  <c r="S62" i="16"/>
  <c r="T61" i="16"/>
  <c r="S61" i="16"/>
  <c r="S60" i="16"/>
  <c r="T59" i="16"/>
  <c r="S59" i="16"/>
  <c r="S58" i="16"/>
  <c r="S57" i="16"/>
  <c r="T56" i="16"/>
  <c r="S56" i="16"/>
  <c r="S55" i="16"/>
  <c r="S54" i="16"/>
  <c r="S53" i="16"/>
  <c r="S52" i="16"/>
  <c r="S51" i="16"/>
  <c r="S50" i="16"/>
  <c r="T49" i="16"/>
  <c r="S49" i="16"/>
  <c r="T48" i="16"/>
  <c r="S48" i="16"/>
  <c r="T47" i="16"/>
  <c r="S47" i="16"/>
  <c r="S46" i="16"/>
  <c r="S45" i="16"/>
  <c r="S44" i="16"/>
  <c r="S43" i="16"/>
  <c r="S42" i="16"/>
  <c r="S41" i="16"/>
  <c r="S40" i="16"/>
  <c r="S39" i="16"/>
  <c r="S38" i="16"/>
  <c r="T37" i="16"/>
  <c r="S37" i="16"/>
  <c r="T36" i="16"/>
  <c r="S36" i="16"/>
  <c r="S35" i="16"/>
  <c r="S34" i="16"/>
  <c r="S33" i="16"/>
  <c r="S32" i="16"/>
  <c r="S31" i="16"/>
  <c r="T30" i="16"/>
  <c r="S30" i="16"/>
  <c r="S29" i="16"/>
  <c r="S28" i="16"/>
  <c r="S27" i="16"/>
  <c r="S26" i="16"/>
  <c r="S25" i="16"/>
  <c r="S24" i="16"/>
  <c r="T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T11" i="16"/>
  <c r="S11" i="16"/>
  <c r="S10" i="16"/>
  <c r="T9" i="16"/>
  <c r="S9" i="16"/>
  <c r="S8" i="16"/>
  <c r="S7" i="16"/>
  <c r="S6" i="16"/>
  <c r="T5" i="16"/>
  <c r="S5" i="16"/>
  <c r="S4" i="16"/>
  <c r="S3" i="16"/>
  <c r="T19" i="16" l="1"/>
  <c r="T25" i="16"/>
  <c r="T91" i="16"/>
  <c r="T159" i="16"/>
  <c r="T163" i="16"/>
  <c r="T167" i="16"/>
  <c r="T171" i="16"/>
  <c r="T175" i="16"/>
  <c r="T179" i="16"/>
  <c r="T31" i="16"/>
  <c r="T27" i="16"/>
  <c r="T80" i="16"/>
  <c r="T84" i="16"/>
  <c r="T88" i="16"/>
  <c r="T115" i="16"/>
  <c r="T3" i="16"/>
  <c r="T15" i="16"/>
  <c r="T21" i="16"/>
  <c r="T67" i="16"/>
  <c r="T74" i="16"/>
  <c r="T92" i="16"/>
  <c r="T160" i="16"/>
  <c r="T164" i="16"/>
  <c r="T168" i="16"/>
  <c r="T172" i="16"/>
  <c r="T176" i="16"/>
  <c r="T39" i="16"/>
  <c r="T58" i="16"/>
  <c r="T63" i="16"/>
  <c r="T161" i="16"/>
  <c r="T165" i="16"/>
  <c r="T169" i="16"/>
  <c r="T173" i="16"/>
  <c r="K269" i="15"/>
  <c r="T117" i="16"/>
  <c r="T18" i="16"/>
  <c r="T90" i="16"/>
  <c r="T110" i="16"/>
  <c r="T114" i="16"/>
  <c r="T148" i="16"/>
  <c r="T99" i="16"/>
  <c r="T22" i="16"/>
  <c r="K224" i="15"/>
  <c r="T13" i="16"/>
  <c r="T42" i="16"/>
  <c r="T51" i="16"/>
  <c r="T69" i="16"/>
  <c r="T101" i="16"/>
  <c r="T127" i="16"/>
  <c r="T43" i="16"/>
  <c r="K80" i="15"/>
  <c r="T57" i="16"/>
  <c r="T66" i="16"/>
  <c r="K82" i="15" s="1"/>
  <c r="T70" i="16"/>
  <c r="T97" i="16"/>
  <c r="T102" i="16"/>
  <c r="T107" i="16"/>
  <c r="T10" i="16"/>
  <c r="T20" i="16"/>
  <c r="K136" i="15" s="1"/>
  <c r="T29" i="16"/>
  <c r="T53" i="16"/>
  <c r="T112" i="16"/>
  <c r="K100" i="15" s="1"/>
  <c r="T116" i="16"/>
  <c r="K292" i="15" s="1"/>
  <c r="T24" i="16"/>
  <c r="K86" i="15" s="1"/>
  <c r="T62" i="16"/>
  <c r="K235" i="15"/>
  <c r="T40" i="16"/>
  <c r="K252" i="15" s="1"/>
  <c r="T44" i="16"/>
  <c r="T71" i="16"/>
  <c r="T76" i="16"/>
  <c r="T103" i="16"/>
  <c r="T130" i="16"/>
  <c r="T109" i="16"/>
  <c r="T113" i="16"/>
  <c r="T41" i="16"/>
  <c r="T45" i="16"/>
  <c r="T55" i="16"/>
  <c r="T68" i="16"/>
  <c r="K240" i="15" s="1"/>
  <c r="T72" i="16"/>
  <c r="K257" i="15" s="1"/>
  <c r="T94" i="16"/>
  <c r="T104" i="16"/>
  <c r="K68" i="15"/>
  <c r="K98" i="15"/>
  <c r="K312" i="15"/>
  <c r="K99" i="15"/>
  <c r="T143" i="16"/>
  <c r="T153" i="16"/>
  <c r="T157" i="16"/>
  <c r="K225" i="15"/>
  <c r="K293" i="15"/>
  <c r="T60" i="16"/>
  <c r="K63" i="15" s="1"/>
  <c r="K220" i="15"/>
  <c r="T133" i="16"/>
  <c r="K144" i="15" s="1"/>
  <c r="T139" i="16"/>
  <c r="K311" i="15" s="1"/>
  <c r="T149" i="16"/>
  <c r="T123" i="16"/>
  <c r="T129" i="16"/>
  <c r="K14" i="15" s="1"/>
  <c r="T154" i="16"/>
  <c r="T158" i="16"/>
  <c r="T35" i="16"/>
  <c r="K40" i="15"/>
  <c r="T95" i="16"/>
  <c r="T140" i="16"/>
  <c r="T135" i="16"/>
  <c r="T151" i="16"/>
  <c r="K154" i="15" s="1"/>
  <c r="T155" i="16"/>
  <c r="T7" i="16"/>
  <c r="K2" i="15" s="1"/>
  <c r="T54" i="16"/>
  <c r="T75" i="16"/>
  <c r="K32" i="15"/>
  <c r="K251" i="15"/>
  <c r="K125" i="15"/>
  <c r="K275" i="15"/>
  <c r="T119" i="16"/>
  <c r="T147" i="16"/>
  <c r="K309" i="15"/>
  <c r="K130" i="15"/>
  <c r="K134" i="15"/>
  <c r="K267" i="15"/>
  <c r="K223" i="15"/>
  <c r="T131" i="16"/>
  <c r="T142" i="16"/>
  <c r="T152" i="16"/>
  <c r="T12" i="16"/>
  <c r="K146" i="15" s="1"/>
  <c r="T96" i="16"/>
  <c r="K244" i="15" s="1"/>
  <c r="T124" i="16"/>
  <c r="K96" i="15" s="1"/>
  <c r="T132" i="16"/>
  <c r="K37" i="15" s="1"/>
  <c r="T136" i="16"/>
  <c r="T32" i="16"/>
  <c r="K268" i="15" s="1"/>
  <c r="T100" i="16"/>
  <c r="K289" i="15" s="1"/>
  <c r="T108" i="16"/>
  <c r="T120" i="16"/>
  <c r="K283" i="15" s="1"/>
  <c r="T128" i="16"/>
  <c r="K158" i="15"/>
  <c r="K317" i="15"/>
  <c r="K105" i="15"/>
  <c r="K137" i="15"/>
  <c r="K116" i="15"/>
  <c r="K140" i="15"/>
  <c r="K122" i="15"/>
  <c r="K4" i="15"/>
  <c r="K261" i="15"/>
  <c r="K31" i="15"/>
  <c r="K106" i="15"/>
  <c r="K107" i="15"/>
  <c r="K227" i="15"/>
  <c r="K262" i="15"/>
  <c r="K287" i="15"/>
  <c r="K248" i="15"/>
  <c r="K239" i="15"/>
  <c r="K153" i="15"/>
  <c r="T16" i="16"/>
  <c r="K316" i="15" s="1"/>
  <c r="T73" i="16"/>
  <c r="K286" i="15" s="1"/>
  <c r="T105" i="16"/>
  <c r="T121" i="16"/>
  <c r="K19" i="15" s="1"/>
  <c r="T137" i="16"/>
  <c r="K233" i="15" s="1"/>
  <c r="T141" i="16"/>
  <c r="K234" i="15" s="1"/>
  <c r="T145" i="16"/>
  <c r="K24" i="15" s="1"/>
  <c r="K76" i="15"/>
  <c r="T64" i="16"/>
  <c r="K236" i="15" s="1"/>
  <c r="T77" i="16"/>
  <c r="K271" i="15" s="1"/>
  <c r="T93" i="16"/>
  <c r="T125" i="16"/>
  <c r="K290" i="15" s="1"/>
  <c r="T4" i="16"/>
  <c r="K157" i="15" s="1"/>
  <c r="T6" i="16"/>
  <c r="K138" i="15" s="1"/>
  <c r="T8" i="16"/>
  <c r="K104" i="15" s="1"/>
  <c r="K78" i="15"/>
  <c r="K38" i="15"/>
  <c r="K128" i="15"/>
  <c r="K21" i="15"/>
  <c r="K249" i="15"/>
  <c r="K135" i="15"/>
  <c r="K123" i="15"/>
  <c r="K298" i="15"/>
  <c r="K304" i="15"/>
  <c r="K6" i="15"/>
  <c r="K141" i="15"/>
  <c r="K263" i="15"/>
  <c r="K25" i="15"/>
  <c r="K102" i="15"/>
  <c r="K103" i="15"/>
  <c r="K149" i="15"/>
  <c r="K310" i="15"/>
  <c r="K145" i="15"/>
  <c r="T14" i="16"/>
  <c r="K35" i="15" s="1"/>
  <c r="T38" i="16"/>
  <c r="K16" i="15" s="1"/>
  <c r="T46" i="16"/>
  <c r="K295" i="15" s="1"/>
  <c r="T98" i="16"/>
  <c r="K253" i="15" s="1"/>
  <c r="T122" i="16"/>
  <c r="K155" i="15" s="1"/>
  <c r="T126" i="16"/>
  <c r="K75" i="15" s="1"/>
  <c r="T134" i="16"/>
  <c r="K156" i="15" s="1"/>
  <c r="T138" i="16"/>
  <c r="K270" i="15" s="1"/>
  <c r="T146" i="16"/>
  <c r="T150" i="16"/>
  <c r="K282" i="15"/>
  <c r="K313" i="15"/>
  <c r="T28" i="16"/>
  <c r="K229" i="15" s="1"/>
  <c r="T52" i="16"/>
  <c r="K260" i="15" s="1"/>
  <c r="T17" i="16"/>
  <c r="K114" i="15" s="1"/>
  <c r="T33" i="16"/>
  <c r="K284" i="15" s="1"/>
  <c r="T26" i="16"/>
  <c r="K294" i="15" s="1"/>
  <c r="T34" i="16"/>
  <c r="T50" i="16"/>
  <c r="K296" i="15" s="1"/>
  <c r="T118" i="16"/>
  <c r="K112" i="15" s="1"/>
  <c r="K315" i="15"/>
  <c r="K34" i="15"/>
  <c r="K115" i="15"/>
  <c r="K139" i="15"/>
  <c r="K318" i="15"/>
  <c r="K5" i="15"/>
  <c r="K39" i="15"/>
  <c r="K255" i="15"/>
  <c r="K306" i="15"/>
  <c r="K79" i="15"/>
  <c r="K273" i="15"/>
  <c r="K150" i="15"/>
  <c r="K81" i="15"/>
  <c r="K297" i="15"/>
  <c r="K237" i="15"/>
  <c r="K108" i="15"/>
  <c r="K221" i="15"/>
  <c r="K65" i="15"/>
  <c r="K124" i="15"/>
  <c r="K254" i="15"/>
  <c r="K148" i="15"/>
  <c r="K308" i="15"/>
  <c r="K74" i="15"/>
  <c r="K67" i="15"/>
  <c r="K133" i="15"/>
  <c r="K117" i="15"/>
  <c r="K113" i="15"/>
  <c r="K48" i="15"/>
  <c r="K241" i="15"/>
  <c r="K54" i="15"/>
  <c r="K9" i="15"/>
  <c r="K49" i="15"/>
  <c r="K15" i="15"/>
  <c r="K314" i="15"/>
  <c r="W24" i="15" l="1"/>
  <c r="W29" i="15"/>
  <c r="K77" i="15"/>
  <c r="Y7" i="16"/>
  <c r="O191" i="15" l="1"/>
  <c r="O194" i="15"/>
  <c r="O163" i="15"/>
  <c r="O160" i="15"/>
  <c r="O159" i="15"/>
  <c r="O162" i="15"/>
  <c r="O193" i="15"/>
  <c r="I193" i="15" s="1"/>
  <c r="J193" i="15" s="1"/>
  <c r="P193" i="15" s="1"/>
  <c r="O188" i="15"/>
  <c r="O192" i="15"/>
  <c r="O170" i="15"/>
  <c r="O164" i="15"/>
  <c r="I164" i="15" s="1"/>
  <c r="J164" i="15" s="1"/>
  <c r="P164" i="15" s="1"/>
  <c r="O167" i="15"/>
  <c r="I167" i="15" s="1"/>
  <c r="J167" i="15" s="1"/>
  <c r="P167" i="15" s="1"/>
  <c r="O189" i="15"/>
  <c r="O166" i="15"/>
  <c r="O165" i="15"/>
  <c r="O161" i="15"/>
  <c r="I161" i="15" s="1"/>
  <c r="J161" i="15" s="1"/>
  <c r="P161" i="15" s="1"/>
  <c r="O168" i="15"/>
  <c r="O190" i="15"/>
  <c r="O169" i="15"/>
  <c r="W52" i="15"/>
  <c r="M119" i="15"/>
  <c r="M100" i="15"/>
  <c r="M97" i="15"/>
  <c r="M111" i="15"/>
  <c r="M120" i="15"/>
  <c r="M18" i="15"/>
  <c r="M26" i="15"/>
  <c r="M29" i="15"/>
  <c r="M83" i="15"/>
  <c r="M69" i="15"/>
  <c r="M89" i="15"/>
  <c r="M91" i="15"/>
  <c r="M92" i="15"/>
  <c r="M93" i="15"/>
  <c r="M63" i="15"/>
  <c r="M291" i="15"/>
  <c r="M310" i="15"/>
  <c r="M294" i="15"/>
  <c r="M300" i="15"/>
  <c r="M288" i="15"/>
  <c r="M262" i="15"/>
  <c r="M274" i="15"/>
  <c r="M256" i="15"/>
  <c r="M264" i="15"/>
  <c r="M257" i="15"/>
  <c r="M272" i="15"/>
  <c r="M276" i="15"/>
  <c r="M233" i="15"/>
  <c r="M277" i="15"/>
  <c r="M241" i="15"/>
  <c r="M278" i="15"/>
  <c r="M279" i="15"/>
  <c r="M280" i="15"/>
  <c r="M281" i="15"/>
  <c r="M234" i="15"/>
  <c r="M226" i="15"/>
  <c r="M242" i="15"/>
  <c r="M243" i="15"/>
  <c r="M127" i="15"/>
  <c r="M131" i="15"/>
  <c r="M129" i="15"/>
  <c r="M48" i="15"/>
  <c r="M55" i="15"/>
  <c r="M39" i="15"/>
  <c r="M41" i="15"/>
  <c r="M42" i="15"/>
  <c r="M54" i="15"/>
  <c r="M46" i="15"/>
  <c r="M36" i="15"/>
  <c r="M47" i="15"/>
  <c r="M33" i="15"/>
  <c r="O264" i="15"/>
  <c r="O238" i="15"/>
  <c r="O239" i="15"/>
  <c r="O234" i="15"/>
  <c r="T149" i="15"/>
  <c r="O248" i="15"/>
  <c r="O127" i="15"/>
  <c r="O53" i="15"/>
  <c r="O44" i="15"/>
  <c r="O47" i="15"/>
  <c r="O33" i="15"/>
  <c r="G119" i="15"/>
  <c r="H119" i="15" s="1"/>
  <c r="G100" i="15"/>
  <c r="H100" i="15" s="1"/>
  <c r="G97" i="15"/>
  <c r="H97" i="15" s="1"/>
  <c r="G111" i="15"/>
  <c r="H111" i="15" s="1"/>
  <c r="G120" i="15"/>
  <c r="H120" i="15" s="1"/>
  <c r="G18" i="15"/>
  <c r="H18" i="15" s="1"/>
  <c r="G26" i="15"/>
  <c r="H26" i="15" s="1"/>
  <c r="G29" i="15"/>
  <c r="H29" i="15" s="1"/>
  <c r="G83" i="15"/>
  <c r="H83" i="15" s="1"/>
  <c r="G69" i="15"/>
  <c r="H69" i="15" s="1"/>
  <c r="G89" i="15"/>
  <c r="H89" i="15" s="1"/>
  <c r="G91" i="15"/>
  <c r="H91" i="15" s="1"/>
  <c r="G92" i="15"/>
  <c r="H92" i="15" s="1"/>
  <c r="G93" i="15"/>
  <c r="H93" i="15" s="1"/>
  <c r="G63" i="15"/>
  <c r="H63" i="15" s="1"/>
  <c r="G291" i="15"/>
  <c r="H291" i="15" s="1"/>
  <c r="G310" i="15"/>
  <c r="H310" i="15" s="1"/>
  <c r="G294" i="15"/>
  <c r="H294" i="15" s="1"/>
  <c r="G300" i="15"/>
  <c r="H300" i="15" s="1"/>
  <c r="G288" i="15"/>
  <c r="H288" i="15" s="1"/>
  <c r="G262" i="15"/>
  <c r="H262" i="15" s="1"/>
  <c r="G274" i="15"/>
  <c r="H274" i="15" s="1"/>
  <c r="G256" i="15"/>
  <c r="H256" i="15" s="1"/>
  <c r="G264" i="15"/>
  <c r="H264" i="15" s="1"/>
  <c r="G257" i="15"/>
  <c r="H257" i="15" s="1"/>
  <c r="G272" i="15"/>
  <c r="H272" i="15" s="1"/>
  <c r="G276" i="15"/>
  <c r="H276" i="15" s="1"/>
  <c r="G233" i="15"/>
  <c r="H233" i="15" s="1"/>
  <c r="G277" i="15"/>
  <c r="H277" i="15" s="1"/>
  <c r="G241" i="15"/>
  <c r="H241" i="15" s="1"/>
  <c r="G278" i="15"/>
  <c r="H278" i="15" s="1"/>
  <c r="G279" i="15"/>
  <c r="H279" i="15" s="1"/>
  <c r="G280" i="15"/>
  <c r="H280" i="15" s="1"/>
  <c r="G281" i="15"/>
  <c r="H281" i="15" s="1"/>
  <c r="G234" i="15"/>
  <c r="H234" i="15" s="1"/>
  <c r="G226" i="15"/>
  <c r="H226" i="15" s="1"/>
  <c r="G242" i="15"/>
  <c r="H242" i="15" s="1"/>
  <c r="G243" i="15"/>
  <c r="H243" i="15" s="1"/>
  <c r="G127" i="15"/>
  <c r="H127" i="15" s="1"/>
  <c r="G131" i="15"/>
  <c r="H131" i="15" s="1"/>
  <c r="G129" i="15"/>
  <c r="H129" i="15" s="1"/>
  <c r="G48" i="15"/>
  <c r="H48" i="15" s="1"/>
  <c r="G55" i="15"/>
  <c r="H55" i="15" s="1"/>
  <c r="G39" i="15"/>
  <c r="H39" i="15" s="1"/>
  <c r="G41" i="15"/>
  <c r="H41" i="15" s="1"/>
  <c r="G42" i="15"/>
  <c r="H42" i="15" s="1"/>
  <c r="G54" i="15"/>
  <c r="H54" i="15" s="1"/>
  <c r="G46" i="15"/>
  <c r="H46" i="15" s="1"/>
  <c r="G36" i="15"/>
  <c r="H36" i="15" s="1"/>
  <c r="G47" i="15"/>
  <c r="H47" i="15" s="1"/>
  <c r="G33" i="15"/>
  <c r="H33" i="15" s="1"/>
  <c r="F118" i="15"/>
  <c r="F121" i="15"/>
  <c r="F107" i="15"/>
  <c r="F106" i="15"/>
  <c r="F101" i="15"/>
  <c r="F108" i="15"/>
  <c r="F119" i="15"/>
  <c r="F100" i="15"/>
  <c r="F109" i="15"/>
  <c r="F96" i="15"/>
  <c r="F112" i="15"/>
  <c r="F97" i="15"/>
  <c r="F110" i="15"/>
  <c r="F111" i="15"/>
  <c r="F105" i="15"/>
  <c r="F117" i="15"/>
  <c r="F113" i="15"/>
  <c r="F103" i="15"/>
  <c r="F98" i="15"/>
  <c r="F102" i="15"/>
  <c r="F120" i="15"/>
  <c r="F99" i="15"/>
  <c r="F104" i="15"/>
  <c r="F116" i="15"/>
  <c r="F12" i="15"/>
  <c r="F11" i="15"/>
  <c r="F126" i="15"/>
  <c r="F124" i="15"/>
  <c r="F122" i="15"/>
  <c r="F15" i="15"/>
  <c r="F8" i="15"/>
  <c r="F19" i="15"/>
  <c r="F9" i="15"/>
  <c r="F10" i="15"/>
  <c r="F14" i="15"/>
  <c r="F3" i="15"/>
  <c r="F22" i="15"/>
  <c r="F7" i="15"/>
  <c r="F24" i="15"/>
  <c r="F123" i="15"/>
  <c r="F115" i="15"/>
  <c r="F20" i="15"/>
  <c r="F18" i="15"/>
  <c r="F13" i="15"/>
  <c r="F17" i="15"/>
  <c r="F114" i="15"/>
  <c r="F23" i="15"/>
  <c r="F125" i="15"/>
  <c r="F21" i="15"/>
  <c r="F72" i="15"/>
  <c r="F88" i="15"/>
  <c r="F16" i="15"/>
  <c r="F26" i="15"/>
  <c r="F30" i="15"/>
  <c r="F5" i="15"/>
  <c r="F76" i="15"/>
  <c r="F71" i="15"/>
  <c r="F4" i="15"/>
  <c r="F75" i="15"/>
  <c r="F27" i="15"/>
  <c r="F70" i="15"/>
  <c r="F28" i="15"/>
  <c r="F85" i="15"/>
  <c r="F2" i="15"/>
  <c r="F6" i="15"/>
  <c r="F25" i="15"/>
  <c r="F66" i="15"/>
  <c r="F67" i="15"/>
  <c r="F29" i="15"/>
  <c r="F64" i="15"/>
  <c r="F68" i="15"/>
  <c r="F73" i="15"/>
  <c r="F74" i="15"/>
  <c r="F87" i="15"/>
  <c r="F290" i="15"/>
  <c r="F83" i="15"/>
  <c r="F65" i="15"/>
  <c r="F81" i="15"/>
  <c r="F84" i="15"/>
  <c r="F69" i="15"/>
  <c r="F289" i="15"/>
  <c r="F283" i="15"/>
  <c r="F86" i="15"/>
  <c r="F89" i="15"/>
  <c r="F305" i="15"/>
  <c r="F80" i="15"/>
  <c r="F79" i="15"/>
  <c r="F90" i="15"/>
  <c r="F292" i="15"/>
  <c r="F91" i="15"/>
  <c r="F282" i="15"/>
  <c r="F92" i="15"/>
  <c r="F93" i="15"/>
  <c r="F63" i="15"/>
  <c r="F77" i="15"/>
  <c r="F94" i="15"/>
  <c r="F95" i="15"/>
  <c r="F82" i="15"/>
  <c r="F78" i="15"/>
  <c r="F291" i="15"/>
  <c r="F298" i="15"/>
  <c r="F310" i="15"/>
  <c r="F308" i="15"/>
  <c r="F297" i="15"/>
  <c r="F294" i="15"/>
  <c r="F307" i="15"/>
  <c r="F284" i="15"/>
  <c r="F296" i="15"/>
  <c r="F285" i="15"/>
  <c r="F295" i="15"/>
  <c r="F312" i="15"/>
  <c r="F311" i="15"/>
  <c r="F293" i="15"/>
  <c r="F302" i="15"/>
  <c r="F299" i="15"/>
  <c r="F303" i="15"/>
  <c r="F301" i="15"/>
  <c r="F286" i="15"/>
  <c r="F304" i="15"/>
  <c r="F300" i="15"/>
  <c r="F313" i="15"/>
  <c r="F287" i="15"/>
  <c r="F306" i="15"/>
  <c r="F309" i="15"/>
  <c r="F314" i="15"/>
  <c r="F288" i="15"/>
  <c r="F253" i="15"/>
  <c r="F260" i="15"/>
  <c r="F262" i="15"/>
  <c r="F255" i="15"/>
  <c r="F265" i="15"/>
  <c r="F263" i="15"/>
  <c r="F274" i="15"/>
  <c r="F259" i="15"/>
  <c r="F258" i="15"/>
  <c r="F249" i="15"/>
  <c r="F256" i="15"/>
  <c r="F316" i="15"/>
  <c r="F315" i="15"/>
  <c r="F318" i="15"/>
  <c r="F264" i="15"/>
  <c r="F257" i="15"/>
  <c r="F270" i="15"/>
  <c r="F317" i="15"/>
  <c r="F267" i="15"/>
  <c r="F261" i="15"/>
  <c r="F272" i="15"/>
  <c r="F250" i="15"/>
  <c r="F266" i="15"/>
  <c r="F251" i="15"/>
  <c r="F269" i="15"/>
  <c r="F276" i="15"/>
  <c r="F228" i="15"/>
  <c r="F232" i="15"/>
  <c r="F273" i="15"/>
  <c r="F254" i="15"/>
  <c r="F275" i="15"/>
  <c r="F233" i="15"/>
  <c r="F277" i="15"/>
  <c r="F241" i="15"/>
  <c r="F268" i="15"/>
  <c r="F278" i="15"/>
  <c r="F252" i="15"/>
  <c r="F238" i="15"/>
  <c r="F239" i="15"/>
  <c r="F222" i="15"/>
  <c r="F279" i="15"/>
  <c r="F280" i="15"/>
  <c r="F231" i="15"/>
  <c r="F220" i="15"/>
  <c r="F271" i="15"/>
  <c r="F281" i="15"/>
  <c r="F230" i="15"/>
  <c r="F234" i="15"/>
  <c r="F236" i="15"/>
  <c r="F149" i="15"/>
  <c r="F240" i="15"/>
  <c r="F247" i="15"/>
  <c r="F224" i="15"/>
  <c r="F226" i="15"/>
  <c r="F237" i="15"/>
  <c r="F246" i="15"/>
  <c r="F221" i="15"/>
  <c r="F242" i="15"/>
  <c r="F225" i="15"/>
  <c r="F243" i="15"/>
  <c r="F235" i="15"/>
  <c r="F133" i="15"/>
  <c r="F248" i="15"/>
  <c r="F244" i="15"/>
  <c r="F130" i="15"/>
  <c r="F245" i="15"/>
  <c r="F227" i="15"/>
  <c r="F223" i="15"/>
  <c r="F229" i="15"/>
  <c r="F134" i="15"/>
  <c r="F127" i="15"/>
  <c r="F128" i="15"/>
  <c r="F145" i="15"/>
  <c r="F141" i="15"/>
  <c r="F151" i="15"/>
  <c r="F155" i="15"/>
  <c r="F137" i="15"/>
  <c r="F156" i="15"/>
  <c r="F142" i="15"/>
  <c r="F153" i="15"/>
  <c r="F148" i="15"/>
  <c r="F138" i="15"/>
  <c r="F139" i="15"/>
  <c r="F136" i="15"/>
  <c r="F140" i="15"/>
  <c r="F143" i="15"/>
  <c r="F146" i="15"/>
  <c r="F131" i="15"/>
  <c r="F150" i="15"/>
  <c r="F154" i="15"/>
  <c r="F147" i="15"/>
  <c r="F144" i="15"/>
  <c r="F129" i="15"/>
  <c r="F152" i="15"/>
  <c r="F135" i="15"/>
  <c r="F132" i="15"/>
  <c r="F38" i="15"/>
  <c r="F40" i="15"/>
  <c r="F37" i="15"/>
  <c r="F32" i="15"/>
  <c r="F158" i="15"/>
  <c r="F48" i="15"/>
  <c r="F31" i="15"/>
  <c r="F55" i="15"/>
  <c r="F157" i="15"/>
  <c r="F39" i="15"/>
  <c r="F34" i="15"/>
  <c r="F49" i="15"/>
  <c r="F41" i="15"/>
  <c r="F42" i="15"/>
  <c r="F53" i="15"/>
  <c r="F43" i="15"/>
  <c r="F54" i="15"/>
  <c r="F52" i="15"/>
  <c r="F44" i="15"/>
  <c r="F45" i="15"/>
  <c r="F46" i="15"/>
  <c r="F36" i="15"/>
  <c r="F47" i="15"/>
  <c r="F33" i="15"/>
  <c r="F35" i="15"/>
  <c r="Q106" i="15"/>
  <c r="Q124" i="15"/>
  <c r="Q92" i="15"/>
  <c r="Q296" i="15"/>
  <c r="Q303" i="15"/>
  <c r="Q309" i="15"/>
  <c r="Q238" i="15"/>
  <c r="Q281" i="15"/>
  <c r="Q130" i="15"/>
  <c r="Q141" i="15"/>
  <c r="Q152" i="15"/>
  <c r="Q54" i="15"/>
  <c r="K118" i="15"/>
  <c r="O118" i="15" s="1"/>
  <c r="Q33" i="15"/>
  <c r="T46" i="15"/>
  <c r="T45" i="15"/>
  <c r="T44" i="15"/>
  <c r="O52" i="15"/>
  <c r="O54" i="15"/>
  <c r="Q41" i="15"/>
  <c r="Q39" i="15"/>
  <c r="O132" i="15"/>
  <c r="Q132" i="15"/>
  <c r="T144" i="15"/>
  <c r="T147" i="15"/>
  <c r="T154" i="15"/>
  <c r="Q154" i="15"/>
  <c r="Q150" i="15"/>
  <c r="Q146" i="15"/>
  <c r="Q140" i="15"/>
  <c r="Q148" i="15"/>
  <c r="Q153" i="15"/>
  <c r="Q142" i="15"/>
  <c r="T155" i="15"/>
  <c r="O145" i="15"/>
  <c r="Q145" i="15"/>
  <c r="Q128" i="15"/>
  <c r="Q229" i="15"/>
  <c r="T245" i="15"/>
  <c r="T244" i="15"/>
  <c r="T243" i="15"/>
  <c r="Q243" i="15"/>
  <c r="Q225" i="15"/>
  <c r="Q221" i="15"/>
  <c r="Q246" i="15"/>
  <c r="Q237" i="15"/>
  <c r="Q226" i="15"/>
  <c r="Q240" i="15"/>
  <c r="T281" i="15"/>
  <c r="Q231" i="15"/>
  <c r="T280" i="15"/>
  <c r="T279" i="15"/>
  <c r="Q279" i="15"/>
  <c r="O222" i="15"/>
  <c r="Q222" i="15"/>
  <c r="T238" i="15"/>
  <c r="Q252" i="15"/>
  <c r="Q278" i="15"/>
  <c r="Q277" i="15"/>
  <c r="Q233" i="15"/>
  <c r="Q275" i="15"/>
  <c r="Q273" i="15"/>
  <c r="Q228" i="15"/>
  <c r="T276" i="15"/>
  <c r="Q251" i="15"/>
  <c r="O266" i="15"/>
  <c r="Q266" i="15"/>
  <c r="O250" i="15"/>
  <c r="T272" i="15"/>
  <c r="O272" i="15"/>
  <c r="Q272" i="15"/>
  <c r="O267" i="15"/>
  <c r="O270" i="15"/>
  <c r="Q270" i="15"/>
  <c r="T264" i="15"/>
  <c r="Q315" i="15"/>
  <c r="Q316" i="15"/>
  <c r="O256" i="15"/>
  <c r="Q274" i="15"/>
  <c r="Q255" i="15"/>
  <c r="Q260" i="15"/>
  <c r="O253" i="15"/>
  <c r="O314" i="15"/>
  <c r="T314" i="15"/>
  <c r="Q314" i="15"/>
  <c r="T309" i="15"/>
  <c r="Q287" i="15"/>
  <c r="O300" i="15"/>
  <c r="Q300" i="15"/>
  <c r="Q304" i="15"/>
  <c r="T301" i="15"/>
  <c r="T303" i="15"/>
  <c r="T302" i="15"/>
  <c r="Q302" i="15"/>
  <c r="O311" i="15"/>
  <c r="Q311" i="15"/>
  <c r="O312" i="15"/>
  <c r="Q312" i="15"/>
  <c r="Q285" i="15"/>
  <c r="O285" i="15"/>
  <c r="Q294" i="15"/>
  <c r="Q308" i="15"/>
  <c r="O95" i="15"/>
  <c r="T95" i="15"/>
  <c r="Q77" i="15"/>
  <c r="Q63" i="15"/>
  <c r="O93" i="15"/>
  <c r="O92" i="15"/>
  <c r="O91" i="15"/>
  <c r="I91" i="15" s="1"/>
  <c r="T292" i="15"/>
  <c r="Q292" i="15"/>
  <c r="O80" i="15"/>
  <c r="Q80" i="15"/>
  <c r="O305" i="15"/>
  <c r="Q289" i="15"/>
  <c r="Q69" i="15"/>
  <c r="Q65" i="15"/>
  <c r="O290" i="15"/>
  <c r="Q290" i="15"/>
  <c r="O87" i="15"/>
  <c r="Q87" i="15"/>
  <c r="O74" i="15"/>
  <c r="Q74" i="15"/>
  <c r="T73" i="15"/>
  <c r="Q68" i="15"/>
  <c r="T29" i="15"/>
  <c r="O67" i="15"/>
  <c r="O66" i="15"/>
  <c r="Q66" i="15"/>
  <c r="Q25" i="15"/>
  <c r="O85" i="15"/>
  <c r="T85" i="15"/>
  <c r="Q85" i="15"/>
  <c r="Q28" i="15"/>
  <c r="Q70" i="15"/>
  <c r="Q75" i="15"/>
  <c r="Q26" i="15"/>
  <c r="W51" i="15"/>
  <c r="Q21" i="15"/>
  <c r="Q125" i="15"/>
  <c r="T17" i="15"/>
  <c r="T13" i="15"/>
  <c r="T18" i="15"/>
  <c r="Q123" i="15"/>
  <c r="T24" i="15"/>
  <c r="O7" i="15"/>
  <c r="Q7" i="15"/>
  <c r="O22" i="15"/>
  <c r="Q22" i="15"/>
  <c r="Q10" i="15"/>
  <c r="T10" i="15"/>
  <c r="O9" i="15"/>
  <c r="Q9" i="15"/>
  <c r="Q8" i="15"/>
  <c r="O15" i="15"/>
  <c r="T11" i="15"/>
  <c r="T12" i="15"/>
  <c r="O99" i="15"/>
  <c r="Q120" i="15"/>
  <c r="T120" i="15"/>
  <c r="O130" i="15"/>
  <c r="O98" i="15"/>
  <c r="O103" i="15"/>
  <c r="T111" i="15"/>
  <c r="T110" i="15"/>
  <c r="Q110" i="15"/>
  <c r="T112" i="15"/>
  <c r="O96" i="15"/>
  <c r="O109" i="15"/>
  <c r="Q109" i="15"/>
  <c r="O100" i="15"/>
  <c r="Q100" i="15"/>
  <c r="O119" i="15"/>
  <c r="O108" i="15"/>
  <c r="O101" i="15"/>
  <c r="Q101" i="15"/>
  <c r="O107" i="15"/>
  <c r="O121" i="15"/>
  <c r="L3" i="11"/>
  <c r="M283" i="15" s="1"/>
  <c r="L4" i="11"/>
  <c r="M79" i="15" s="1"/>
  <c r="L5" i="11"/>
  <c r="L6" i="11"/>
  <c r="M78" i="15" s="1"/>
  <c r="L7" i="11"/>
  <c r="M133" i="15" s="1"/>
  <c r="L8" i="11"/>
  <c r="L9" i="11"/>
  <c r="M305" i="15" s="1"/>
  <c r="L10" i="11"/>
  <c r="M282" i="15" s="1"/>
  <c r="L11" i="11"/>
  <c r="M84" i="15" s="1"/>
  <c r="L12" i="11"/>
  <c r="L13" i="11"/>
  <c r="M82" i="15" s="1"/>
  <c r="L14" i="11"/>
  <c r="M290" i="15" s="1"/>
  <c r="L15" i="11"/>
  <c r="M121" i="15" s="1"/>
  <c r="L16" i="11"/>
  <c r="M80" i="15" s="1"/>
  <c r="L17" i="11"/>
  <c r="M141" i="15" s="1"/>
  <c r="L18" i="11"/>
  <c r="M81" i="15" s="1"/>
  <c r="L19" i="11"/>
  <c r="M77" i="15" s="1"/>
  <c r="L20" i="11"/>
  <c r="M292" i="15" s="1"/>
  <c r="L21" i="11"/>
  <c r="L22" i="11"/>
  <c r="M109" i="15" s="1"/>
  <c r="L23" i="11"/>
  <c r="M245" i="15" s="1"/>
  <c r="L24" i="11"/>
  <c r="M95" i="15" s="1"/>
  <c r="L25" i="11"/>
  <c r="M90" i="15" s="1"/>
  <c r="L26" i="11"/>
  <c r="M136" i="15" s="1"/>
  <c r="L27" i="11"/>
  <c r="M255" i="15" s="1"/>
  <c r="L28" i="11"/>
  <c r="M96" i="15" s="1"/>
  <c r="L29" i="11"/>
  <c r="L30" i="11"/>
  <c r="L31" i="11"/>
  <c r="M275" i="15" s="1"/>
  <c r="L32" i="11"/>
  <c r="L33" i="11"/>
  <c r="L34" i="11"/>
  <c r="L35" i="11"/>
  <c r="M32" i="15" s="1"/>
  <c r="L36" i="11"/>
  <c r="M230" i="15" s="1"/>
  <c r="L37" i="11"/>
  <c r="M105" i="15" s="1"/>
  <c r="L38" i="11"/>
  <c r="M103" i="15" s="1"/>
  <c r="L39" i="11"/>
  <c r="M153" i="15" s="1"/>
  <c r="L40" i="11"/>
  <c r="M113" i="15" s="1"/>
  <c r="L41" i="11"/>
  <c r="M110" i="15" s="1"/>
  <c r="L42" i="11"/>
  <c r="M101" i="15" s="1"/>
  <c r="L43" i="11"/>
  <c r="M112" i="15" s="1"/>
  <c r="L44" i="11"/>
  <c r="M117" i="15" s="1"/>
  <c r="L45" i="11"/>
  <c r="M118" i="15" s="1"/>
  <c r="L46" i="11"/>
  <c r="M98" i="15" s="1"/>
  <c r="L47" i="11"/>
  <c r="M102" i="15" s="1"/>
  <c r="L48" i="11"/>
  <c r="M99" i="15" s="1"/>
  <c r="L49" i="11"/>
  <c r="L50" i="11"/>
  <c r="M2" i="15" s="1"/>
  <c r="L51" i="11"/>
  <c r="M21" i="15" s="1"/>
  <c r="L52" i="11"/>
  <c r="M85" i="15" s="1"/>
  <c r="L53" i="11"/>
  <c r="M70" i="15" s="1"/>
  <c r="L54" i="11"/>
  <c r="M68" i="15" s="1"/>
  <c r="L55" i="11"/>
  <c r="M88" i="15" s="1"/>
  <c r="L56" i="11"/>
  <c r="M25" i="15" s="1"/>
  <c r="L57" i="11"/>
  <c r="M4" i="15" s="1"/>
  <c r="L58" i="11"/>
  <c r="M72" i="15" s="1"/>
  <c r="L59" i="11"/>
  <c r="M66" i="15" s="1"/>
  <c r="L60" i="11"/>
  <c r="M30" i="15" s="1"/>
  <c r="L61" i="11"/>
  <c r="M6" i="15" s="1"/>
  <c r="L62" i="11"/>
  <c r="M75" i="15" s="1"/>
  <c r="L63" i="11"/>
  <c r="M73" i="15" s="1"/>
  <c r="L64" i="11"/>
  <c r="M5" i="15" s="1"/>
  <c r="L65" i="11"/>
  <c r="M67" i="15" s="1"/>
  <c r="L66" i="11"/>
  <c r="M64" i="15" s="1"/>
  <c r="L67" i="11"/>
  <c r="M27" i="15" s="1"/>
  <c r="L68" i="11"/>
  <c r="M16" i="15" s="1"/>
  <c r="L69" i="11"/>
  <c r="M74" i="15" s="1"/>
  <c r="L70" i="11"/>
  <c r="M71" i="15" s="1"/>
  <c r="L71" i="11"/>
  <c r="M87" i="15" s="1"/>
  <c r="L72" i="11"/>
  <c r="M76" i="15" s="1"/>
  <c r="L73" i="11"/>
  <c r="M28" i="15" s="1"/>
  <c r="L74" i="11"/>
  <c r="M104" i="15" s="1"/>
  <c r="L75" i="11"/>
  <c r="M34" i="15" s="1"/>
  <c r="L76" i="11"/>
  <c r="M157" i="15" s="1"/>
  <c r="L77" i="11"/>
  <c r="M38" i="15" s="1"/>
  <c r="L78" i="11"/>
  <c r="M158" i="15" s="1"/>
  <c r="L79" i="11"/>
  <c r="M40" i="15" s="1"/>
  <c r="L80" i="11"/>
  <c r="M265" i="15" s="1"/>
  <c r="L81" i="11"/>
  <c r="M237" i="15" s="1"/>
  <c r="L82" i="11"/>
  <c r="M108" i="15" s="1"/>
  <c r="L83" i="11"/>
  <c r="M31" i="15" s="1"/>
  <c r="L84" i="11"/>
  <c r="M45" i="15" s="1"/>
  <c r="L85" i="11"/>
  <c r="M35" i="15" s="1"/>
  <c r="L86" i="11"/>
  <c r="M49" i="15" s="1"/>
  <c r="L87" i="11"/>
  <c r="L88" i="11"/>
  <c r="L89" i="11"/>
  <c r="M44" i="15" s="1"/>
  <c r="L90" i="11"/>
  <c r="M53" i="15" s="1"/>
  <c r="L91" i="11"/>
  <c r="M250" i="15" s="1"/>
  <c r="L92" i="11"/>
  <c r="L93" i="11"/>
  <c r="L94" i="11"/>
  <c r="M37" i="15" s="1"/>
  <c r="L95" i="11"/>
  <c r="M43" i="15" s="1"/>
  <c r="L96" i="11"/>
  <c r="M132" i="15" s="1"/>
  <c r="L97" i="11"/>
  <c r="L98" i="11"/>
  <c r="M146" i="15" s="1"/>
  <c r="L99" i="11"/>
  <c r="M138" i="15" s="1"/>
  <c r="L100" i="11"/>
  <c r="M137" i="15" s="1"/>
  <c r="L101" i="11"/>
  <c r="M140" i="15" s="1"/>
  <c r="L102" i="11"/>
  <c r="M148" i="15" s="1"/>
  <c r="L103" i="11"/>
  <c r="M128" i="15" s="1"/>
  <c r="L104" i="11"/>
  <c r="M143" i="15" s="1"/>
  <c r="L105" i="11"/>
  <c r="M142" i="15" s="1"/>
  <c r="L106" i="11"/>
  <c r="M151" i="15" s="1"/>
  <c r="L107" i="11"/>
  <c r="M156" i="15" s="1"/>
  <c r="L108" i="11"/>
  <c r="M150" i="15" s="1"/>
  <c r="L109" i="11"/>
  <c r="L110" i="11"/>
  <c r="M145" i="15" s="1"/>
  <c r="L111" i="11"/>
  <c r="M144" i="15" s="1"/>
  <c r="L112" i="11"/>
  <c r="L113" i="11"/>
  <c r="L114" i="11"/>
  <c r="L115" i="11"/>
  <c r="M52" i="15" s="1"/>
  <c r="L116" i="11"/>
  <c r="M147" i="15" s="1"/>
  <c r="L117" i="11"/>
  <c r="M139" i="15" s="1"/>
  <c r="L118" i="11"/>
  <c r="M152" i="15" s="1"/>
  <c r="L119" i="11"/>
  <c r="M155" i="15" s="1"/>
  <c r="L120" i="11"/>
  <c r="M154" i="15" s="1"/>
  <c r="L121" i="11"/>
  <c r="M135" i="15" s="1"/>
  <c r="L122" i="11"/>
  <c r="M225" i="15" s="1"/>
  <c r="L123" i="11"/>
  <c r="M224" i="15" s="1"/>
  <c r="L124" i="11"/>
  <c r="M235" i="15" s="1"/>
  <c r="L125" i="11"/>
  <c r="M227" i="15" s="1"/>
  <c r="L126" i="11"/>
  <c r="M223" i="15" s="1"/>
  <c r="L127" i="11"/>
  <c r="L128" i="11"/>
  <c r="L129" i="11"/>
  <c r="M130" i="15" s="1"/>
  <c r="L130" i="11"/>
  <c r="M248" i="15" s="1"/>
  <c r="L131" i="11"/>
  <c r="M236" i="15" s="1"/>
  <c r="L132" i="11"/>
  <c r="L133" i="11"/>
  <c r="M134" i="15" s="1"/>
  <c r="L134" i="11"/>
  <c r="M247" i="15" s="1"/>
  <c r="L135" i="11"/>
  <c r="L136" i="11"/>
  <c r="L137" i="11"/>
  <c r="L138" i="11"/>
  <c r="M240" i="15" s="1"/>
  <c r="L139" i="11"/>
  <c r="M149" i="15" s="1"/>
  <c r="L140" i="11"/>
  <c r="M260" i="15" s="1"/>
  <c r="L141" i="11"/>
  <c r="M311" i="15" s="1"/>
  <c r="L142" i="11"/>
  <c r="L143" i="11"/>
  <c r="M65" i="15" s="1"/>
  <c r="L144" i="11"/>
  <c r="M246" i="15" s="1"/>
  <c r="L145" i="11"/>
  <c r="L146" i="11"/>
  <c r="M313" i="15" s="1"/>
  <c r="L147" i="11"/>
  <c r="M295" i="15" s="1"/>
  <c r="L148" i="11"/>
  <c r="M308" i="15" s="1"/>
  <c r="L149" i="11"/>
  <c r="M297" i="15" s="1"/>
  <c r="L150" i="11"/>
  <c r="L151" i="11"/>
  <c r="M307" i="15" s="1"/>
  <c r="L152" i="11"/>
  <c r="M287" i="15" s="1"/>
  <c r="L153" i="11"/>
  <c r="M301" i="15" s="1"/>
  <c r="L154" i="11"/>
  <c r="M312" i="15" s="1"/>
  <c r="L155" i="11"/>
  <c r="L156" i="11"/>
  <c r="M286" i="15" s="1"/>
  <c r="L157" i="11"/>
  <c r="M302" i="15" s="1"/>
  <c r="L158" i="11"/>
  <c r="M304" i="15" s="1"/>
  <c r="L159" i="11"/>
  <c r="M314" i="15" s="1"/>
  <c r="L160" i="11"/>
  <c r="M285" i="15" s="1"/>
  <c r="L161" i="11"/>
  <c r="M298" i="15" s="1"/>
  <c r="L162" i="11"/>
  <c r="M309" i="15" s="1"/>
  <c r="L163" i="11"/>
  <c r="M303" i="15" s="1"/>
  <c r="L164" i="11"/>
  <c r="M284" i="15" s="1"/>
  <c r="L165" i="11"/>
  <c r="M306" i="15" s="1"/>
  <c r="L166" i="11"/>
  <c r="M299" i="15" s="1"/>
  <c r="L167" i="11"/>
  <c r="M293" i="15" s="1"/>
  <c r="L168" i="11"/>
  <c r="M296" i="15" s="1"/>
  <c r="L169" i="11"/>
  <c r="L170" i="11"/>
  <c r="M114" i="15" s="1"/>
  <c r="L171" i="11"/>
  <c r="M20" i="15" s="1"/>
  <c r="L172" i="11"/>
  <c r="M122" i="15" s="1"/>
  <c r="L173" i="11"/>
  <c r="M124" i="15" s="1"/>
  <c r="L174" i="11"/>
  <c r="M123" i="15" s="1"/>
  <c r="L175" i="11"/>
  <c r="M115" i="15" s="1"/>
  <c r="L176" i="11"/>
  <c r="M23" i="15" s="1"/>
  <c r="L177" i="11"/>
  <c r="M125" i="15" s="1"/>
  <c r="L178" i="11"/>
  <c r="M14" i="15" s="1"/>
  <c r="L179" i="11"/>
  <c r="M24" i="15" s="1"/>
  <c r="L180" i="11"/>
  <c r="M116" i="15" s="1"/>
  <c r="L181" i="11"/>
  <c r="M15" i="15" s="1"/>
  <c r="L182" i="11"/>
  <c r="M22" i="15" s="1"/>
  <c r="L183" i="11"/>
  <c r="M12" i="15" s="1"/>
  <c r="L184" i="11"/>
  <c r="M7" i="15" s="1"/>
  <c r="L185" i="11"/>
  <c r="M17" i="15" s="1"/>
  <c r="L186" i="11"/>
  <c r="M13" i="15" s="1"/>
  <c r="L187" i="11"/>
  <c r="M8" i="15" s="1"/>
  <c r="L188" i="11"/>
  <c r="M9" i="15" s="1"/>
  <c r="L189" i="11"/>
  <c r="M126" i="15" s="1"/>
  <c r="L190" i="11"/>
  <c r="M19" i="15" s="1"/>
  <c r="L191" i="11"/>
  <c r="M3" i="15" s="1"/>
  <c r="L192" i="11"/>
  <c r="M11" i="15" s="1"/>
  <c r="L193" i="11"/>
  <c r="M10" i="15" s="1"/>
  <c r="L194" i="11"/>
  <c r="M318" i="15" s="1"/>
  <c r="L195" i="11"/>
  <c r="M220" i="15" s="1"/>
  <c r="L196" i="11"/>
  <c r="M269" i="15" s="1"/>
  <c r="L197" i="11"/>
  <c r="M271" i="15" s="1"/>
  <c r="L198" i="11"/>
  <c r="M231" i="15" s="1"/>
  <c r="L199" i="11"/>
  <c r="L200" i="11"/>
  <c r="L201" i="11"/>
  <c r="M239" i="15" s="1"/>
  <c r="L202" i="11"/>
  <c r="M107" i="15" s="1"/>
  <c r="L203" i="11"/>
  <c r="M254" i="15" s="1"/>
  <c r="L204" i="11"/>
  <c r="M289" i="15" s="1"/>
  <c r="L205" i="11"/>
  <c r="M222" i="15" s="1"/>
  <c r="L206" i="11"/>
  <c r="L207" i="11"/>
  <c r="M238" i="15" s="1"/>
  <c r="L208" i="11"/>
  <c r="M221" i="15" s="1"/>
  <c r="L209" i="11"/>
  <c r="M232" i="15" s="1"/>
  <c r="L210" i="11"/>
  <c r="L211" i="11"/>
  <c r="M252" i="15" s="1"/>
  <c r="L212" i="11"/>
  <c r="L213" i="11"/>
  <c r="L214" i="11"/>
  <c r="L215" i="11"/>
  <c r="M273" i="15" s="1"/>
  <c r="L216" i="11"/>
  <c r="L217" i="11"/>
  <c r="L218" i="11"/>
  <c r="M315" i="15" s="1"/>
  <c r="L219" i="11"/>
  <c r="M316" i="15" s="1"/>
  <c r="L220" i="11"/>
  <c r="L221" i="11"/>
  <c r="M249" i="15" s="1"/>
  <c r="L222" i="11"/>
  <c r="M244" i="15" s="1"/>
  <c r="L223" i="11"/>
  <c r="M261" i="15" s="1"/>
  <c r="L224" i="11"/>
  <c r="M268" i="15" s="1"/>
  <c r="L225" i="11"/>
  <c r="L226" i="11"/>
  <c r="M267" i="15" s="1"/>
  <c r="L227" i="11"/>
  <c r="M251" i="15" s="1"/>
  <c r="L228" i="11"/>
  <c r="M94" i="15" s="1"/>
  <c r="L229" i="11"/>
  <c r="M259" i="15" s="1"/>
  <c r="L230" i="11"/>
  <c r="L231" i="11"/>
  <c r="L232" i="11"/>
  <c r="L233" i="11"/>
  <c r="M270" i="15" s="1"/>
  <c r="L234" i="11"/>
  <c r="M228" i="15" s="1"/>
  <c r="L235" i="11"/>
  <c r="M263" i="15" s="1"/>
  <c r="L236" i="11"/>
  <c r="M258" i="15" s="1"/>
  <c r="L237" i="11"/>
  <c r="M317" i="15" s="1"/>
  <c r="L238" i="11"/>
  <c r="M106" i="15" s="1"/>
  <c r="L239" i="11"/>
  <c r="M266" i="15" s="1"/>
  <c r="L240" i="11"/>
  <c r="M229" i="15" s="1"/>
  <c r="L241" i="11"/>
  <c r="M253" i="15" s="1"/>
  <c r="L2" i="11"/>
  <c r="M86" i="15" s="1"/>
  <c r="K19" i="11"/>
  <c r="G77" i="15" s="1"/>
  <c r="H77" i="15" s="1"/>
  <c r="K20" i="11"/>
  <c r="G292" i="15" s="1"/>
  <c r="H292" i="15" s="1"/>
  <c r="K21" i="11"/>
  <c r="K22" i="11"/>
  <c r="G109" i="15" s="1"/>
  <c r="H109" i="15" s="1"/>
  <c r="K23" i="11"/>
  <c r="G245" i="15" s="1"/>
  <c r="H245" i="15" s="1"/>
  <c r="K24" i="11"/>
  <c r="G95" i="15" s="1"/>
  <c r="H95" i="15" s="1"/>
  <c r="K25" i="11"/>
  <c r="G90" i="15" s="1"/>
  <c r="H90" i="15" s="1"/>
  <c r="K41" i="11"/>
  <c r="G110" i="15" s="1"/>
  <c r="H110" i="15" s="1"/>
  <c r="K42" i="11"/>
  <c r="G101" i="15" s="1"/>
  <c r="H101" i="15" s="1"/>
  <c r="K43" i="11"/>
  <c r="G112" i="15" s="1"/>
  <c r="H112" i="15" s="1"/>
  <c r="K44" i="11"/>
  <c r="G117" i="15" s="1"/>
  <c r="H117" i="15" s="1"/>
  <c r="K45" i="11"/>
  <c r="G118" i="15" s="1"/>
  <c r="H118" i="15" s="1"/>
  <c r="K46" i="11"/>
  <c r="G98" i="15" s="1"/>
  <c r="H98" i="15" s="1"/>
  <c r="K47" i="11"/>
  <c r="G102" i="15" s="1"/>
  <c r="H102" i="15" s="1"/>
  <c r="K48" i="11"/>
  <c r="G99" i="15" s="1"/>
  <c r="H99" i="15" s="1"/>
  <c r="K49" i="11"/>
  <c r="K67" i="11"/>
  <c r="G27" i="15" s="1"/>
  <c r="H27" i="15" s="1"/>
  <c r="K68" i="11"/>
  <c r="G16" i="15" s="1"/>
  <c r="H16" i="15" s="1"/>
  <c r="K69" i="11"/>
  <c r="G74" i="15" s="1"/>
  <c r="H74" i="15" s="1"/>
  <c r="K70" i="11"/>
  <c r="G71" i="15" s="1"/>
  <c r="H71" i="15" s="1"/>
  <c r="K71" i="11"/>
  <c r="G87" i="15" s="1"/>
  <c r="H87" i="15" s="1"/>
  <c r="K72" i="11"/>
  <c r="G76" i="15" s="1"/>
  <c r="H76" i="15" s="1"/>
  <c r="K73" i="11"/>
  <c r="G28" i="15" s="1"/>
  <c r="H28" i="15" s="1"/>
  <c r="K89" i="11"/>
  <c r="G44" i="15" s="1"/>
  <c r="H44" i="15" s="1"/>
  <c r="K90" i="11"/>
  <c r="G53" i="15" s="1"/>
  <c r="H53" i="15" s="1"/>
  <c r="K91" i="11"/>
  <c r="G250" i="15" s="1"/>
  <c r="H250" i="15" s="1"/>
  <c r="K92" i="11"/>
  <c r="K93" i="11"/>
  <c r="K94" i="11"/>
  <c r="G37" i="15" s="1"/>
  <c r="H37" i="15" s="1"/>
  <c r="K95" i="11"/>
  <c r="G43" i="15" s="1"/>
  <c r="H43" i="15" s="1"/>
  <c r="K96" i="11"/>
  <c r="G132" i="15" s="1"/>
  <c r="H132" i="15" s="1"/>
  <c r="K97" i="11"/>
  <c r="K115" i="11"/>
  <c r="G52" i="15" s="1"/>
  <c r="H52" i="15" s="1"/>
  <c r="K116" i="11"/>
  <c r="G147" i="15" s="1"/>
  <c r="H147" i="15" s="1"/>
  <c r="K117" i="11"/>
  <c r="G139" i="15" s="1"/>
  <c r="H139" i="15" s="1"/>
  <c r="K118" i="11"/>
  <c r="G152" i="15" s="1"/>
  <c r="H152" i="15" s="1"/>
  <c r="K119" i="11"/>
  <c r="G155" i="15" s="1"/>
  <c r="H155" i="15" s="1"/>
  <c r="K120" i="11"/>
  <c r="G154" i="15" s="1"/>
  <c r="H154" i="15" s="1"/>
  <c r="K121" i="11"/>
  <c r="G135" i="15" s="1"/>
  <c r="H135" i="15" s="1"/>
  <c r="K139" i="11"/>
  <c r="G149" i="15" s="1"/>
  <c r="H149" i="15" s="1"/>
  <c r="K140" i="11"/>
  <c r="G260" i="15" s="1"/>
  <c r="H260" i="15" s="1"/>
  <c r="K141" i="11"/>
  <c r="G311" i="15" s="1"/>
  <c r="K142" i="11"/>
  <c r="K143" i="11"/>
  <c r="G65" i="15" s="1"/>
  <c r="K144" i="11"/>
  <c r="G246" i="15" s="1"/>
  <c r="K145" i="11"/>
  <c r="K156" i="11"/>
  <c r="G286" i="15" s="1"/>
  <c r="H286" i="15" s="1"/>
  <c r="K157" i="11"/>
  <c r="G302" i="15" s="1"/>
  <c r="H302" i="15" s="1"/>
  <c r="K158" i="11"/>
  <c r="G304" i="15" s="1"/>
  <c r="H304" i="15" s="1"/>
  <c r="K159" i="11"/>
  <c r="G314" i="15" s="1"/>
  <c r="H314" i="15" s="1"/>
  <c r="K160" i="11"/>
  <c r="G285" i="15" s="1"/>
  <c r="H285" i="15" s="1"/>
  <c r="K161" i="11"/>
  <c r="G298" i="15" s="1"/>
  <c r="H298" i="15" s="1"/>
  <c r="K162" i="11"/>
  <c r="G309" i="15" s="1"/>
  <c r="H309" i="15" s="1"/>
  <c r="K163" i="11"/>
  <c r="G303" i="15" s="1"/>
  <c r="H303" i="15" s="1"/>
  <c r="K164" i="11"/>
  <c r="G284" i="15" s="1"/>
  <c r="H284" i="15" s="1"/>
  <c r="K165" i="11"/>
  <c r="G306" i="15" s="1"/>
  <c r="K166" i="11"/>
  <c r="G299" i="15" s="1"/>
  <c r="H299" i="15" s="1"/>
  <c r="K167" i="11"/>
  <c r="G293" i="15" s="1"/>
  <c r="K168" i="11"/>
  <c r="G296" i="15" s="1"/>
  <c r="H296" i="15" s="1"/>
  <c r="K169" i="11"/>
  <c r="K190" i="11"/>
  <c r="G19" i="15" s="1"/>
  <c r="H19" i="15" s="1"/>
  <c r="K191" i="11"/>
  <c r="G3" i="15" s="1"/>
  <c r="K192" i="11"/>
  <c r="G11" i="15" s="1"/>
  <c r="H11" i="15" s="1"/>
  <c r="K193" i="11"/>
  <c r="G10" i="15" s="1"/>
  <c r="H10" i="15" s="1"/>
  <c r="K204" i="11"/>
  <c r="G289" i="15" s="1"/>
  <c r="H289" i="15" s="1"/>
  <c r="K205" i="11"/>
  <c r="G222" i="15" s="1"/>
  <c r="H222" i="15" s="1"/>
  <c r="K206" i="11"/>
  <c r="K207" i="11"/>
  <c r="G238" i="15" s="1"/>
  <c r="K208" i="11"/>
  <c r="G221" i="15" s="1"/>
  <c r="K209" i="11"/>
  <c r="G232" i="15" s="1"/>
  <c r="H232" i="15" s="1"/>
  <c r="K210" i="11"/>
  <c r="K211" i="11"/>
  <c r="G252" i="15" s="1"/>
  <c r="H252" i="15" s="1"/>
  <c r="K212" i="11"/>
  <c r="K213" i="11"/>
  <c r="K214" i="11"/>
  <c r="K215" i="11"/>
  <c r="G273" i="15" s="1"/>
  <c r="K216" i="11"/>
  <c r="K217" i="11"/>
  <c r="K231" i="11"/>
  <c r="K232" i="11"/>
  <c r="K233" i="11"/>
  <c r="G270" i="15" s="1"/>
  <c r="H270" i="15" s="1"/>
  <c r="K234" i="11"/>
  <c r="G228" i="15" s="1"/>
  <c r="H228" i="15" s="1"/>
  <c r="K235" i="11"/>
  <c r="G263" i="15" s="1"/>
  <c r="H263" i="15" s="1"/>
  <c r="K236" i="11"/>
  <c r="G258" i="15" s="1"/>
  <c r="H258" i="15" s="1"/>
  <c r="K237" i="11"/>
  <c r="G317" i="15" s="1"/>
  <c r="K238" i="11"/>
  <c r="G106" i="15" s="1"/>
  <c r="K239" i="11"/>
  <c r="G266" i="15" s="1"/>
  <c r="K240" i="11"/>
  <c r="G229" i="15" s="1"/>
  <c r="K241" i="11"/>
  <c r="G253" i="15" s="1"/>
  <c r="H253" i="15" s="1"/>
  <c r="J2" i="11"/>
  <c r="K2" i="11" s="1"/>
  <c r="G86" i="15" s="1"/>
  <c r="J3" i="11"/>
  <c r="K3" i="11" s="1"/>
  <c r="G283" i="15" s="1"/>
  <c r="H283" i="15" s="1"/>
  <c r="J4" i="11"/>
  <c r="K4" i="11" s="1"/>
  <c r="G79" i="15" s="1"/>
  <c r="H79" i="15" s="1"/>
  <c r="J5" i="11"/>
  <c r="K5" i="11" s="1"/>
  <c r="J6" i="11"/>
  <c r="K6" i="11" s="1"/>
  <c r="G78" i="15" s="1"/>
  <c r="H78" i="15" s="1"/>
  <c r="J7" i="11"/>
  <c r="K7" i="11" s="1"/>
  <c r="G133" i="15" s="1"/>
  <c r="J8" i="11"/>
  <c r="K8" i="11" s="1"/>
  <c r="J9" i="11"/>
  <c r="K9" i="11" s="1"/>
  <c r="G305" i="15" s="1"/>
  <c r="H305" i="15" s="1"/>
  <c r="J10" i="11"/>
  <c r="K10" i="11" s="1"/>
  <c r="G282" i="15" s="1"/>
  <c r="H282" i="15" s="1"/>
  <c r="J11" i="11"/>
  <c r="K11" i="11" s="1"/>
  <c r="G84" i="15" s="1"/>
  <c r="H84" i="15" s="1"/>
  <c r="J12" i="11"/>
  <c r="K12" i="11" s="1"/>
  <c r="J13" i="11"/>
  <c r="K13" i="11" s="1"/>
  <c r="G82" i="15" s="1"/>
  <c r="H82" i="15" s="1"/>
  <c r="J14" i="11"/>
  <c r="K14" i="11" s="1"/>
  <c r="G290" i="15" s="1"/>
  <c r="J15" i="11"/>
  <c r="K15" i="11" s="1"/>
  <c r="G121" i="15" s="1"/>
  <c r="J16" i="11"/>
  <c r="K16" i="11" s="1"/>
  <c r="G80" i="15" s="1"/>
  <c r="H80" i="15" s="1"/>
  <c r="J17" i="11"/>
  <c r="K17" i="11" s="1"/>
  <c r="G141" i="15" s="1"/>
  <c r="H141" i="15" s="1"/>
  <c r="J18" i="11"/>
  <c r="K18" i="11" s="1"/>
  <c r="G81" i="15" s="1"/>
  <c r="H81" i="15" s="1"/>
  <c r="J19" i="11"/>
  <c r="J20" i="11"/>
  <c r="J21" i="11"/>
  <c r="J22" i="11"/>
  <c r="J23" i="11"/>
  <c r="J24" i="11"/>
  <c r="J25" i="11"/>
  <c r="J26" i="11"/>
  <c r="K26" i="11" s="1"/>
  <c r="G136" i="15" s="1"/>
  <c r="J27" i="11"/>
  <c r="K27" i="11" s="1"/>
  <c r="G255" i="15" s="1"/>
  <c r="H255" i="15" s="1"/>
  <c r="J28" i="11"/>
  <c r="K28" i="11" s="1"/>
  <c r="G96" i="15" s="1"/>
  <c r="H96" i="15" s="1"/>
  <c r="J29" i="11"/>
  <c r="K29" i="11" s="1"/>
  <c r="J30" i="11"/>
  <c r="K30" i="11" s="1"/>
  <c r="J31" i="11"/>
  <c r="K31" i="11" s="1"/>
  <c r="G275" i="15" s="1"/>
  <c r="J32" i="11"/>
  <c r="K32" i="11" s="1"/>
  <c r="J33" i="11"/>
  <c r="K33" i="11" s="1"/>
  <c r="J34" i="11"/>
  <c r="K34" i="11" s="1"/>
  <c r="J35" i="11"/>
  <c r="K35" i="11" s="1"/>
  <c r="G32" i="15" s="1"/>
  <c r="H32" i="15" s="1"/>
  <c r="J36" i="11"/>
  <c r="K36" i="11" s="1"/>
  <c r="G230" i="15" s="1"/>
  <c r="H230" i="15" s="1"/>
  <c r="J37" i="11"/>
  <c r="K37" i="11" s="1"/>
  <c r="G105" i="15" s="1"/>
  <c r="H105" i="15" s="1"/>
  <c r="J38" i="11"/>
  <c r="K38" i="11" s="1"/>
  <c r="G103" i="15" s="1"/>
  <c r="H103" i="15" s="1"/>
  <c r="J39" i="11"/>
  <c r="K39" i="11" s="1"/>
  <c r="G153" i="15" s="1"/>
  <c r="J40" i="11"/>
  <c r="K40" i="11" s="1"/>
  <c r="G113" i="15" s="1"/>
  <c r="H113" i="15" s="1"/>
  <c r="J41" i="11"/>
  <c r="J42" i="11"/>
  <c r="J43" i="11"/>
  <c r="J44" i="11"/>
  <c r="J45" i="11"/>
  <c r="J46" i="11"/>
  <c r="J47" i="11"/>
  <c r="J48" i="11"/>
  <c r="J49" i="11"/>
  <c r="J50" i="11"/>
  <c r="K50" i="11" s="1"/>
  <c r="J51" i="11"/>
  <c r="K51" i="11" s="1"/>
  <c r="G21" i="15" s="1"/>
  <c r="H21" i="15" s="1"/>
  <c r="J52" i="11"/>
  <c r="K52" i="11" s="1"/>
  <c r="G85" i="15" s="1"/>
  <c r="H85" i="15" s="1"/>
  <c r="J53" i="11"/>
  <c r="K53" i="11" s="1"/>
  <c r="G70" i="15" s="1"/>
  <c r="H70" i="15" s="1"/>
  <c r="J54" i="11"/>
  <c r="K54" i="11" s="1"/>
  <c r="G68" i="15" s="1"/>
  <c r="J55" i="11"/>
  <c r="K55" i="11" s="1"/>
  <c r="G88" i="15" s="1"/>
  <c r="J56" i="11"/>
  <c r="K56" i="11" s="1"/>
  <c r="G25" i="15" s="1"/>
  <c r="H25" i="15" s="1"/>
  <c r="J57" i="11"/>
  <c r="K57" i="11" s="1"/>
  <c r="G4" i="15" s="1"/>
  <c r="H4" i="15" s="1"/>
  <c r="J58" i="11"/>
  <c r="K58" i="11" s="1"/>
  <c r="G72" i="15" s="1"/>
  <c r="J59" i="11"/>
  <c r="K59" i="11" s="1"/>
  <c r="G66" i="15" s="1"/>
  <c r="H66" i="15" s="1"/>
  <c r="J60" i="11"/>
  <c r="K60" i="11" s="1"/>
  <c r="G30" i="15" s="1"/>
  <c r="H30" i="15" s="1"/>
  <c r="J61" i="11"/>
  <c r="K61" i="11" s="1"/>
  <c r="G6" i="15" s="1"/>
  <c r="H6" i="15" s="1"/>
  <c r="J62" i="11"/>
  <c r="K62" i="11" s="1"/>
  <c r="G75" i="15" s="1"/>
  <c r="J63" i="11"/>
  <c r="K63" i="11" s="1"/>
  <c r="G73" i="15" s="1"/>
  <c r="H73" i="15" s="1"/>
  <c r="J64" i="11"/>
  <c r="K64" i="11" s="1"/>
  <c r="G5" i="15" s="1"/>
  <c r="J65" i="11"/>
  <c r="K65" i="11" s="1"/>
  <c r="G67" i="15" s="1"/>
  <c r="H67" i="15" s="1"/>
  <c r="J66" i="11"/>
  <c r="K66" i="11" s="1"/>
  <c r="G64" i="15" s="1"/>
  <c r="J67" i="11"/>
  <c r="J68" i="11"/>
  <c r="J69" i="11"/>
  <c r="J70" i="11"/>
  <c r="J71" i="11"/>
  <c r="J72" i="11"/>
  <c r="J73" i="11"/>
  <c r="J74" i="11"/>
  <c r="K74" i="11" s="1"/>
  <c r="G104" i="15" s="1"/>
  <c r="J75" i="11"/>
  <c r="K75" i="11" s="1"/>
  <c r="G34" i="15" s="1"/>
  <c r="H34" i="15" s="1"/>
  <c r="J76" i="11"/>
  <c r="K76" i="11" s="1"/>
  <c r="G157" i="15" s="1"/>
  <c r="H157" i="15" s="1"/>
  <c r="J77" i="11"/>
  <c r="K77" i="11" s="1"/>
  <c r="G38" i="15" s="1"/>
  <c r="H38" i="15" s="1"/>
  <c r="J78" i="11"/>
  <c r="K78" i="11" s="1"/>
  <c r="G158" i="15" s="1"/>
  <c r="J79" i="11"/>
  <c r="K79" i="11" s="1"/>
  <c r="G40" i="15" s="1"/>
  <c r="J80" i="11"/>
  <c r="K80" i="11" s="1"/>
  <c r="G265" i="15" s="1"/>
  <c r="J81" i="11"/>
  <c r="K81" i="11" s="1"/>
  <c r="G237" i="15" s="1"/>
  <c r="H237" i="15" s="1"/>
  <c r="J82" i="11"/>
  <c r="K82" i="11" s="1"/>
  <c r="G108" i="15" s="1"/>
  <c r="J83" i="11"/>
  <c r="K83" i="11" s="1"/>
  <c r="G31" i="15" s="1"/>
  <c r="H31" i="15" s="1"/>
  <c r="J84" i="11"/>
  <c r="K84" i="11" s="1"/>
  <c r="G45" i="15" s="1"/>
  <c r="H45" i="15" s="1"/>
  <c r="J85" i="11"/>
  <c r="K85" i="11" s="1"/>
  <c r="G35" i="15" s="1"/>
  <c r="H35" i="15" s="1"/>
  <c r="J86" i="11"/>
  <c r="K86" i="11" s="1"/>
  <c r="G49" i="15" s="1"/>
  <c r="H49" i="15" s="1"/>
  <c r="J87" i="11"/>
  <c r="K87" i="11" s="1"/>
  <c r="J88" i="11"/>
  <c r="K88" i="11" s="1"/>
  <c r="J89" i="11"/>
  <c r="J90" i="11"/>
  <c r="J91" i="11"/>
  <c r="J92" i="11"/>
  <c r="J93" i="11"/>
  <c r="J94" i="11"/>
  <c r="J95" i="11"/>
  <c r="J96" i="11"/>
  <c r="J97" i="11"/>
  <c r="J98" i="11"/>
  <c r="K98" i="11" s="1"/>
  <c r="G146" i="15" s="1"/>
  <c r="J99" i="11"/>
  <c r="K99" i="11" s="1"/>
  <c r="G138" i="15" s="1"/>
  <c r="H138" i="15" s="1"/>
  <c r="J100" i="11"/>
  <c r="K100" i="11" s="1"/>
  <c r="G137" i="15" s="1"/>
  <c r="H137" i="15" s="1"/>
  <c r="J101" i="11"/>
  <c r="K101" i="11" s="1"/>
  <c r="G140" i="15" s="1"/>
  <c r="H140" i="15" s="1"/>
  <c r="J102" i="11"/>
  <c r="K102" i="11" s="1"/>
  <c r="G148" i="15" s="1"/>
  <c r="H148" i="15" s="1"/>
  <c r="J103" i="11"/>
  <c r="K103" i="11" s="1"/>
  <c r="G128" i="15" s="1"/>
  <c r="J104" i="11"/>
  <c r="K104" i="11" s="1"/>
  <c r="G143" i="15" s="1"/>
  <c r="J105" i="11"/>
  <c r="K105" i="11" s="1"/>
  <c r="G142" i="15" s="1"/>
  <c r="H142" i="15" s="1"/>
  <c r="J106" i="11"/>
  <c r="K106" i="11" s="1"/>
  <c r="G151" i="15" s="1"/>
  <c r="J107" i="11"/>
  <c r="K107" i="11" s="1"/>
  <c r="G156" i="15" s="1"/>
  <c r="H156" i="15" s="1"/>
  <c r="J108" i="11"/>
  <c r="K108" i="11" s="1"/>
  <c r="G150" i="15" s="1"/>
  <c r="H150" i="15" s="1"/>
  <c r="J109" i="11"/>
  <c r="K109" i="11" s="1"/>
  <c r="J110" i="11"/>
  <c r="K110" i="11" s="1"/>
  <c r="G145" i="15" s="1"/>
  <c r="J111" i="11"/>
  <c r="K111" i="11" s="1"/>
  <c r="G144" i="15" s="1"/>
  <c r="J112" i="11"/>
  <c r="K112" i="11" s="1"/>
  <c r="J113" i="11"/>
  <c r="K113" i="11" s="1"/>
  <c r="J114" i="11"/>
  <c r="K114" i="11" s="1"/>
  <c r="J115" i="11"/>
  <c r="J116" i="11"/>
  <c r="J117" i="11"/>
  <c r="J118" i="11"/>
  <c r="J119" i="11"/>
  <c r="J120" i="11"/>
  <c r="J121" i="11"/>
  <c r="J122" i="11"/>
  <c r="K122" i="11" s="1"/>
  <c r="G225" i="15" s="1"/>
  <c r="H225" i="15" s="1"/>
  <c r="J123" i="11"/>
  <c r="K123" i="11" s="1"/>
  <c r="G224" i="15" s="1"/>
  <c r="H224" i="15" s="1"/>
  <c r="J124" i="11"/>
  <c r="K124" i="11" s="1"/>
  <c r="G235" i="15" s="1"/>
  <c r="H235" i="15" s="1"/>
  <c r="J125" i="11"/>
  <c r="K125" i="11" s="1"/>
  <c r="G227" i="15" s="1"/>
  <c r="H227" i="15" s="1"/>
  <c r="J126" i="11"/>
  <c r="K126" i="11" s="1"/>
  <c r="G223" i="15" s="1"/>
  <c r="J127" i="11"/>
  <c r="K127" i="11" s="1"/>
  <c r="J128" i="11"/>
  <c r="K128" i="11" s="1"/>
  <c r="J129" i="11"/>
  <c r="K129" i="11" s="1"/>
  <c r="G130" i="15" s="1"/>
  <c r="H130" i="15" s="1"/>
  <c r="J130" i="11"/>
  <c r="K130" i="11" s="1"/>
  <c r="G248" i="15" s="1"/>
  <c r="H248" i="15" s="1"/>
  <c r="J131" i="11"/>
  <c r="K131" i="11" s="1"/>
  <c r="G236" i="15" s="1"/>
  <c r="H236" i="15" s="1"/>
  <c r="J132" i="11"/>
  <c r="K132" i="11" s="1"/>
  <c r="J133" i="11"/>
  <c r="K133" i="11" s="1"/>
  <c r="G134" i="15" s="1"/>
  <c r="H134" i="15" s="1"/>
  <c r="J134" i="11"/>
  <c r="K134" i="11" s="1"/>
  <c r="G247" i="15" s="1"/>
  <c r="J135" i="11"/>
  <c r="K135" i="11" s="1"/>
  <c r="J136" i="11"/>
  <c r="K136" i="11" s="1"/>
  <c r="J137" i="11"/>
  <c r="K137" i="11" s="1"/>
  <c r="J138" i="11"/>
  <c r="K138" i="11" s="1"/>
  <c r="G240" i="15" s="1"/>
  <c r="J139" i="11"/>
  <c r="J140" i="11"/>
  <c r="J141" i="11"/>
  <c r="J142" i="11"/>
  <c r="J143" i="11"/>
  <c r="J144" i="11"/>
  <c r="J145" i="11"/>
  <c r="J146" i="11"/>
  <c r="K146" i="11" s="1"/>
  <c r="G313" i="15" s="1"/>
  <c r="H313" i="15" s="1"/>
  <c r="J147" i="11"/>
  <c r="K147" i="11" s="1"/>
  <c r="G295" i="15" s="1"/>
  <c r="H295" i="15" s="1"/>
  <c r="J148" i="11"/>
  <c r="K148" i="11" s="1"/>
  <c r="G308" i="15" s="1"/>
  <c r="H308" i="15" s="1"/>
  <c r="J149" i="11"/>
  <c r="K149" i="11" s="1"/>
  <c r="G297" i="15" s="1"/>
  <c r="H297" i="15" s="1"/>
  <c r="J150" i="11"/>
  <c r="K150" i="11" s="1"/>
  <c r="J151" i="11"/>
  <c r="K151" i="11" s="1"/>
  <c r="G307" i="15" s="1"/>
  <c r="H307" i="15" s="1"/>
  <c r="J152" i="11"/>
  <c r="K152" i="11" s="1"/>
  <c r="G287" i="15" s="1"/>
  <c r="J153" i="11"/>
  <c r="K153" i="11" s="1"/>
  <c r="G301" i="15" s="1"/>
  <c r="H301" i="15" s="1"/>
  <c r="J154" i="11"/>
  <c r="K154" i="11" s="1"/>
  <c r="G312" i="15" s="1"/>
  <c r="J155" i="11"/>
  <c r="K155" i="11" s="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K170" i="11" s="1"/>
  <c r="G114" i="15" s="1"/>
  <c r="H114" i="15" s="1"/>
  <c r="J171" i="11"/>
  <c r="K171" i="11" s="1"/>
  <c r="G20" i="15" s="1"/>
  <c r="H20" i="15" s="1"/>
  <c r="J172" i="11"/>
  <c r="K172" i="11" s="1"/>
  <c r="G122" i="15" s="1"/>
  <c r="H122" i="15" s="1"/>
  <c r="J173" i="11"/>
  <c r="K173" i="11" s="1"/>
  <c r="G124" i="15" s="1"/>
  <c r="H124" i="15" s="1"/>
  <c r="J174" i="11"/>
  <c r="K174" i="11" s="1"/>
  <c r="G123" i="15" s="1"/>
  <c r="J175" i="11"/>
  <c r="K175" i="11" s="1"/>
  <c r="G115" i="15" s="1"/>
  <c r="H115" i="15" s="1"/>
  <c r="J176" i="11"/>
  <c r="K176" i="11" s="1"/>
  <c r="G23" i="15" s="1"/>
  <c r="J177" i="11"/>
  <c r="K177" i="11" s="1"/>
  <c r="G125" i="15" s="1"/>
  <c r="H125" i="15" s="1"/>
  <c r="J178" i="11"/>
  <c r="K178" i="11" s="1"/>
  <c r="G14" i="15" s="1"/>
  <c r="J179" i="11"/>
  <c r="K179" i="11" s="1"/>
  <c r="G24" i="15" s="1"/>
  <c r="H24" i="15" s="1"/>
  <c r="J180" i="11"/>
  <c r="K180" i="11" s="1"/>
  <c r="G116" i="15" s="1"/>
  <c r="H116" i="15" s="1"/>
  <c r="J181" i="11"/>
  <c r="K181" i="11" s="1"/>
  <c r="G15" i="15" s="1"/>
  <c r="H15" i="15" s="1"/>
  <c r="J182" i="11"/>
  <c r="K182" i="11" s="1"/>
  <c r="G22" i="15" s="1"/>
  <c r="J183" i="11"/>
  <c r="K183" i="11" s="1"/>
  <c r="G12" i="15" s="1"/>
  <c r="H12" i="15" s="1"/>
  <c r="J184" i="11"/>
  <c r="K184" i="11" s="1"/>
  <c r="G7" i="15" s="1"/>
  <c r="J185" i="11"/>
  <c r="K185" i="11" s="1"/>
  <c r="G17" i="15" s="1"/>
  <c r="H17" i="15" s="1"/>
  <c r="J186" i="11"/>
  <c r="K186" i="11" s="1"/>
  <c r="G13" i="15" s="1"/>
  <c r="J187" i="11"/>
  <c r="K187" i="11" s="1"/>
  <c r="G8" i="15" s="1"/>
  <c r="H8" i="15" s="1"/>
  <c r="J188" i="11"/>
  <c r="K188" i="11" s="1"/>
  <c r="G9" i="15" s="1"/>
  <c r="H9" i="15" s="1"/>
  <c r="J189" i="11"/>
  <c r="K189" i="11" s="1"/>
  <c r="G126" i="15" s="1"/>
  <c r="H126" i="15" s="1"/>
  <c r="J190" i="11"/>
  <c r="J191" i="11"/>
  <c r="J192" i="11"/>
  <c r="J193" i="11"/>
  <c r="J194" i="11"/>
  <c r="K194" i="11" s="1"/>
  <c r="G318" i="15" s="1"/>
  <c r="H318" i="15" s="1"/>
  <c r="J195" i="11"/>
  <c r="K195" i="11" s="1"/>
  <c r="G220" i="15" s="1"/>
  <c r="H220" i="15" s="1"/>
  <c r="J196" i="11"/>
  <c r="K196" i="11" s="1"/>
  <c r="G269" i="15" s="1"/>
  <c r="H269" i="15" s="1"/>
  <c r="J197" i="11"/>
  <c r="K197" i="11" s="1"/>
  <c r="G271" i="15" s="1"/>
  <c r="H271" i="15" s="1"/>
  <c r="J198" i="11"/>
  <c r="K198" i="11" s="1"/>
  <c r="G231" i="15" s="1"/>
  <c r="J199" i="11"/>
  <c r="K199" i="11" s="1"/>
  <c r="J200" i="11"/>
  <c r="K200" i="11" s="1"/>
  <c r="J201" i="11"/>
  <c r="K201" i="11" s="1"/>
  <c r="G239" i="15" s="1"/>
  <c r="H239" i="15" s="1"/>
  <c r="J202" i="11"/>
  <c r="K202" i="11" s="1"/>
  <c r="G107" i="15" s="1"/>
  <c r="H107" i="15" s="1"/>
  <c r="J203" i="11"/>
  <c r="K203" i="11" s="1"/>
  <c r="G254" i="15" s="1"/>
  <c r="H254" i="15" s="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K218" i="11" s="1"/>
  <c r="G315" i="15" s="1"/>
  <c r="H315" i="15" s="1"/>
  <c r="J219" i="11"/>
  <c r="K219" i="11" s="1"/>
  <c r="G316" i="15" s="1"/>
  <c r="H316" i="15" s="1"/>
  <c r="J220" i="11"/>
  <c r="K220" i="11" s="1"/>
  <c r="J221" i="11"/>
  <c r="K221" i="11" s="1"/>
  <c r="G249" i="15" s="1"/>
  <c r="H249" i="15" s="1"/>
  <c r="J222" i="11"/>
  <c r="K222" i="11" s="1"/>
  <c r="G244" i="15" s="1"/>
  <c r="J223" i="11"/>
  <c r="K223" i="11" s="1"/>
  <c r="G261" i="15" s="1"/>
  <c r="H261" i="15" s="1"/>
  <c r="J224" i="11"/>
  <c r="K224" i="11" s="1"/>
  <c r="G268" i="15" s="1"/>
  <c r="H268" i="15" s="1"/>
  <c r="J225" i="11"/>
  <c r="K225" i="11" s="1"/>
  <c r="J226" i="11"/>
  <c r="K226" i="11" s="1"/>
  <c r="G267" i="15" s="1"/>
  <c r="H267" i="15" s="1"/>
  <c r="J227" i="11"/>
  <c r="K227" i="11" s="1"/>
  <c r="G251" i="15" s="1"/>
  <c r="H251" i="15" s="1"/>
  <c r="J228" i="11"/>
  <c r="K228" i="11" s="1"/>
  <c r="G94" i="15" s="1"/>
  <c r="H94" i="15" s="1"/>
  <c r="J229" i="11"/>
  <c r="K229" i="11" s="1"/>
  <c r="G259" i="15" s="1"/>
  <c r="H259" i="15" s="1"/>
  <c r="J230" i="11"/>
  <c r="K230" i="11" s="1"/>
  <c r="J231" i="11"/>
  <c r="J232" i="11"/>
  <c r="J233" i="11"/>
  <c r="J234" i="11"/>
  <c r="J235" i="11"/>
  <c r="J236" i="11"/>
  <c r="J237" i="11"/>
  <c r="J238" i="11"/>
  <c r="J239" i="11"/>
  <c r="J240" i="11"/>
  <c r="J241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AC7" i="14"/>
  <c r="Y7" i="14"/>
  <c r="V7" i="14"/>
  <c r="Y6" i="14"/>
  <c r="V6" i="14"/>
  <c r="Y5" i="14"/>
  <c r="V5" i="14"/>
  <c r="Y4" i="14"/>
  <c r="V4" i="14"/>
  <c r="Y3" i="14"/>
  <c r="V3" i="14"/>
  <c r="Y2" i="14"/>
  <c r="V2" i="14"/>
  <c r="AC9" i="14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K73" i="12"/>
  <c r="J73" i="12"/>
  <c r="E73" i="12"/>
  <c r="K72" i="12"/>
  <c r="J72" i="12"/>
  <c r="E72" i="12"/>
  <c r="K71" i="12"/>
  <c r="J71" i="12"/>
  <c r="E71" i="12"/>
  <c r="K70" i="12"/>
  <c r="J70" i="12"/>
  <c r="E70" i="12"/>
  <c r="K69" i="12"/>
  <c r="J69" i="12"/>
  <c r="E69" i="12"/>
  <c r="K68" i="12"/>
  <c r="J68" i="12"/>
  <c r="E68" i="12"/>
  <c r="K67" i="12"/>
  <c r="J67" i="12"/>
  <c r="E67" i="12"/>
  <c r="K66" i="12"/>
  <c r="J66" i="12"/>
  <c r="E66" i="12"/>
  <c r="K65" i="12"/>
  <c r="J65" i="12"/>
  <c r="E65" i="12"/>
  <c r="K64" i="12"/>
  <c r="J64" i="12"/>
  <c r="E64" i="12"/>
  <c r="K63" i="12"/>
  <c r="J63" i="12"/>
  <c r="E63" i="12"/>
  <c r="K62" i="12"/>
  <c r="J62" i="12"/>
  <c r="E62" i="12"/>
  <c r="K61" i="12"/>
  <c r="J61" i="12"/>
  <c r="E61" i="12"/>
  <c r="K60" i="12"/>
  <c r="J60" i="12"/>
  <c r="E60" i="12"/>
  <c r="K59" i="12"/>
  <c r="J59" i="12"/>
  <c r="E59" i="12"/>
  <c r="K58" i="12"/>
  <c r="J58" i="12"/>
  <c r="E58" i="12"/>
  <c r="K57" i="12"/>
  <c r="J57" i="12"/>
  <c r="E57" i="12"/>
  <c r="K56" i="12"/>
  <c r="J56" i="12"/>
  <c r="E56" i="12"/>
  <c r="K55" i="12"/>
  <c r="J55" i="12"/>
  <c r="E55" i="12"/>
  <c r="K54" i="12"/>
  <c r="J54" i="12"/>
  <c r="E54" i="12"/>
  <c r="K53" i="12"/>
  <c r="J53" i="12"/>
  <c r="E53" i="12"/>
  <c r="K52" i="12"/>
  <c r="J52" i="12"/>
  <c r="E52" i="12"/>
  <c r="K51" i="12"/>
  <c r="J51" i="12"/>
  <c r="E51" i="12"/>
  <c r="K50" i="12"/>
  <c r="J50" i="12"/>
  <c r="E50" i="12"/>
  <c r="K49" i="12"/>
  <c r="J49" i="12"/>
  <c r="E49" i="12"/>
  <c r="K48" i="12"/>
  <c r="J48" i="12"/>
  <c r="E48" i="12"/>
  <c r="K47" i="12"/>
  <c r="J47" i="12"/>
  <c r="E47" i="12"/>
  <c r="K46" i="12"/>
  <c r="J46" i="12"/>
  <c r="E46" i="12"/>
  <c r="K45" i="12"/>
  <c r="J45" i="12"/>
  <c r="E45" i="12"/>
  <c r="K44" i="12"/>
  <c r="J44" i="12"/>
  <c r="E44" i="12"/>
  <c r="K43" i="12"/>
  <c r="J43" i="12"/>
  <c r="E43" i="12"/>
  <c r="K42" i="12"/>
  <c r="J42" i="12"/>
  <c r="E42" i="12"/>
  <c r="K41" i="12"/>
  <c r="J41" i="12"/>
  <c r="E41" i="12"/>
  <c r="K40" i="12"/>
  <c r="J40" i="12"/>
  <c r="E40" i="12"/>
  <c r="K39" i="12"/>
  <c r="J39" i="12"/>
  <c r="E39" i="12"/>
  <c r="K38" i="12"/>
  <c r="J38" i="12"/>
  <c r="E38" i="12"/>
  <c r="K37" i="12"/>
  <c r="J37" i="12"/>
  <c r="E37" i="12"/>
  <c r="K36" i="12"/>
  <c r="J36" i="12"/>
  <c r="E36" i="12"/>
  <c r="K35" i="12"/>
  <c r="J35" i="12"/>
  <c r="E35" i="12"/>
  <c r="K34" i="12"/>
  <c r="J34" i="12"/>
  <c r="E34" i="12"/>
  <c r="K33" i="12"/>
  <c r="J33" i="12"/>
  <c r="E33" i="12"/>
  <c r="K32" i="12"/>
  <c r="J32" i="12"/>
  <c r="E32" i="12"/>
  <c r="K31" i="12"/>
  <c r="J31" i="12"/>
  <c r="E31" i="12"/>
  <c r="K30" i="12"/>
  <c r="J30" i="12"/>
  <c r="E30" i="12"/>
  <c r="K29" i="12"/>
  <c r="J29" i="12"/>
  <c r="E29" i="12"/>
  <c r="K28" i="12"/>
  <c r="J28" i="12"/>
  <c r="E28" i="12"/>
  <c r="K27" i="12"/>
  <c r="J27" i="12"/>
  <c r="E27" i="12"/>
  <c r="K26" i="12"/>
  <c r="J26" i="12"/>
  <c r="E26" i="12"/>
  <c r="K25" i="12"/>
  <c r="J25" i="12"/>
  <c r="E25" i="12"/>
  <c r="K24" i="12"/>
  <c r="J24" i="12"/>
  <c r="E24" i="12"/>
  <c r="K23" i="12"/>
  <c r="J23" i="12"/>
  <c r="E23" i="12"/>
  <c r="K22" i="12"/>
  <c r="J22" i="12"/>
  <c r="E22" i="12"/>
  <c r="K21" i="12"/>
  <c r="J21" i="12"/>
  <c r="E21" i="12"/>
  <c r="K20" i="12"/>
  <c r="J20" i="12"/>
  <c r="E20" i="12"/>
  <c r="K19" i="12"/>
  <c r="J19" i="12"/>
  <c r="E19" i="12"/>
  <c r="K18" i="12"/>
  <c r="J18" i="12"/>
  <c r="E18" i="12"/>
  <c r="K17" i="12"/>
  <c r="J17" i="12"/>
  <c r="E17" i="12"/>
  <c r="K16" i="12"/>
  <c r="J16" i="12"/>
  <c r="E16" i="12"/>
  <c r="K15" i="12"/>
  <c r="J15" i="12"/>
  <c r="E15" i="12"/>
  <c r="K14" i="12"/>
  <c r="J14" i="12"/>
  <c r="E14" i="12"/>
  <c r="K13" i="12"/>
  <c r="J13" i="12"/>
  <c r="E13" i="12"/>
  <c r="K12" i="12"/>
  <c r="J12" i="12"/>
  <c r="E12" i="12"/>
  <c r="K11" i="12"/>
  <c r="J11" i="12"/>
  <c r="E11" i="12"/>
  <c r="K10" i="12"/>
  <c r="J10" i="12"/>
  <c r="E10" i="12"/>
  <c r="K9" i="12"/>
  <c r="J9" i="12"/>
  <c r="E9" i="12"/>
  <c r="K8" i="12"/>
  <c r="J8" i="12"/>
  <c r="E8" i="12"/>
  <c r="K7" i="12"/>
  <c r="J7" i="12"/>
  <c r="E7" i="12"/>
  <c r="K6" i="12"/>
  <c r="J6" i="12"/>
  <c r="E6" i="12"/>
  <c r="K5" i="12"/>
  <c r="J5" i="12"/>
  <c r="E5" i="12"/>
  <c r="K4" i="12"/>
  <c r="J4" i="12"/>
  <c r="E4" i="12"/>
  <c r="U39" i="12" s="1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I160" i="15" l="1"/>
  <c r="J160" i="15" s="1"/>
  <c r="P160" i="15" s="1"/>
  <c r="I169" i="15"/>
  <c r="J169" i="15" s="1"/>
  <c r="P169" i="15" s="1"/>
  <c r="I165" i="15"/>
  <c r="J165" i="15" s="1"/>
  <c r="P165" i="15" s="1"/>
  <c r="I163" i="15"/>
  <c r="J163" i="15" s="1"/>
  <c r="P163" i="15" s="1"/>
  <c r="I188" i="15"/>
  <c r="J188" i="15" s="1"/>
  <c r="P188" i="15" s="1"/>
  <c r="I190" i="15"/>
  <c r="J190" i="15" s="1"/>
  <c r="P190" i="15" s="1"/>
  <c r="I166" i="15"/>
  <c r="J166" i="15" s="1"/>
  <c r="P166" i="15" s="1"/>
  <c r="I170" i="15"/>
  <c r="J170" i="15" s="1"/>
  <c r="P170" i="15" s="1"/>
  <c r="I162" i="15"/>
  <c r="J162" i="15" s="1"/>
  <c r="P162" i="15" s="1"/>
  <c r="I194" i="15"/>
  <c r="J194" i="15" s="1"/>
  <c r="P194" i="15" s="1"/>
  <c r="I168" i="15"/>
  <c r="J168" i="15" s="1"/>
  <c r="P168" i="15" s="1"/>
  <c r="I189" i="15"/>
  <c r="J189" i="15" s="1"/>
  <c r="P189" i="15" s="1"/>
  <c r="I192" i="15"/>
  <c r="J192" i="15" s="1"/>
  <c r="P192" i="15" s="1"/>
  <c r="I159" i="15"/>
  <c r="J159" i="15" s="1"/>
  <c r="P159" i="15" s="1"/>
  <c r="I191" i="15"/>
  <c r="J191" i="15" s="1"/>
  <c r="P191" i="15" s="1"/>
  <c r="Q118" i="15"/>
  <c r="H311" i="15"/>
  <c r="H306" i="15"/>
  <c r="H317" i="15"/>
  <c r="H13" i="15"/>
  <c r="H14" i="15"/>
  <c r="H312" i="15"/>
  <c r="H240" i="15"/>
  <c r="H151" i="15"/>
  <c r="H146" i="15"/>
  <c r="H108" i="15"/>
  <c r="H104" i="15"/>
  <c r="H64" i="15"/>
  <c r="H72" i="15"/>
  <c r="H2" i="15"/>
  <c r="H136" i="15"/>
  <c r="H244" i="15"/>
  <c r="H231" i="15"/>
  <c r="H22" i="15"/>
  <c r="H123" i="15"/>
  <c r="H247" i="15"/>
  <c r="H223" i="15"/>
  <c r="H145" i="15"/>
  <c r="H158" i="15"/>
  <c r="H75" i="15"/>
  <c r="H68" i="15"/>
  <c r="H290" i="15"/>
  <c r="H106" i="15"/>
  <c r="H86" i="15"/>
  <c r="H3" i="15"/>
  <c r="H273" i="15"/>
  <c r="H238" i="15"/>
  <c r="H65" i="15"/>
  <c r="H293" i="15"/>
  <c r="H144" i="15"/>
  <c r="H128" i="15"/>
  <c r="H40" i="15"/>
  <c r="H88" i="15"/>
  <c r="H153" i="15"/>
  <c r="H275" i="15"/>
  <c r="H121" i="15"/>
  <c r="H133" i="15"/>
  <c r="H266" i="15"/>
  <c r="H221" i="15"/>
  <c r="H246" i="15"/>
  <c r="I80" i="15"/>
  <c r="J80" i="15" s="1"/>
  <c r="P80" i="15" s="1"/>
  <c r="H7" i="15"/>
  <c r="H23" i="15"/>
  <c r="H287" i="15"/>
  <c r="H143" i="15"/>
  <c r="H265" i="15"/>
  <c r="H5" i="15"/>
  <c r="H229" i="15"/>
  <c r="I121" i="15"/>
  <c r="J121" i="15" s="1"/>
  <c r="I67" i="15"/>
  <c r="J67" i="15" s="1"/>
  <c r="I132" i="15"/>
  <c r="J132" i="15" s="1"/>
  <c r="I285" i="15"/>
  <c r="J285" i="15" s="1"/>
  <c r="I314" i="15"/>
  <c r="P314" i="15" s="1"/>
  <c r="I305" i="15"/>
  <c r="J305" i="15" s="1"/>
  <c r="I98" i="15"/>
  <c r="J98" i="15" s="1"/>
  <c r="AC9" i="15"/>
  <c r="I256" i="15"/>
  <c r="J256" i="15" s="1"/>
  <c r="P256" i="15" s="1"/>
  <c r="I44" i="15"/>
  <c r="J44" i="15" s="1"/>
  <c r="I238" i="15"/>
  <c r="J238" i="15" s="1"/>
  <c r="I248" i="15"/>
  <c r="P248" i="15" s="1"/>
  <c r="O293" i="15"/>
  <c r="I293" i="15" s="1"/>
  <c r="J293" i="15" s="1"/>
  <c r="O78" i="15"/>
  <c r="I78" i="15" s="1"/>
  <c r="J78" i="15" s="1"/>
  <c r="O236" i="15"/>
  <c r="I236" i="15" s="1"/>
  <c r="J236" i="15" s="1"/>
  <c r="O271" i="15"/>
  <c r="I271" i="15" s="1"/>
  <c r="J271" i="15" s="1"/>
  <c r="O115" i="15"/>
  <c r="I115" i="15" s="1"/>
  <c r="J115" i="15" s="1"/>
  <c r="O135" i="15"/>
  <c r="I135" i="15" s="1"/>
  <c r="J135" i="15" s="1"/>
  <c r="O6" i="15"/>
  <c r="I6" i="15" s="1"/>
  <c r="J6" i="15" s="1"/>
  <c r="O304" i="15"/>
  <c r="I304" i="15" s="1"/>
  <c r="J304" i="15" s="1"/>
  <c r="O251" i="15"/>
  <c r="I251" i="15" s="1"/>
  <c r="J251" i="15" s="1"/>
  <c r="O229" i="15"/>
  <c r="I229" i="15" s="1"/>
  <c r="J229" i="15" s="1"/>
  <c r="O257" i="15"/>
  <c r="I257" i="15" s="1"/>
  <c r="J257" i="15" s="1"/>
  <c r="O82" i="15"/>
  <c r="I82" i="15" s="1"/>
  <c r="J82" i="15" s="1"/>
  <c r="O295" i="15"/>
  <c r="I295" i="15" s="1"/>
  <c r="J295" i="15" s="1"/>
  <c r="P295" i="15" s="1"/>
  <c r="O252" i="15"/>
  <c r="I252" i="15" s="1"/>
  <c r="J252" i="15" s="1"/>
  <c r="O35" i="15"/>
  <c r="I35" i="15" s="1"/>
  <c r="J35" i="15" s="1"/>
  <c r="Q47" i="15"/>
  <c r="Q127" i="15"/>
  <c r="Q53" i="15"/>
  <c r="Q135" i="15"/>
  <c r="I33" i="15"/>
  <c r="J33" i="15" s="1"/>
  <c r="T267" i="15"/>
  <c r="O40" i="15"/>
  <c r="I40" i="15" s="1"/>
  <c r="J40" i="15" s="1"/>
  <c r="Q122" i="15"/>
  <c r="I7" i="15"/>
  <c r="J7" i="15" s="1"/>
  <c r="O20" i="15"/>
  <c r="I20" i="15" s="1"/>
  <c r="J20" i="15" s="1"/>
  <c r="T312" i="15"/>
  <c r="Q301" i="15"/>
  <c r="Q268" i="15"/>
  <c r="Q271" i="15"/>
  <c r="O133" i="15"/>
  <c r="I133" i="15" s="1"/>
  <c r="J133" i="15" s="1"/>
  <c r="O150" i="15"/>
  <c r="I150" i="15" s="1"/>
  <c r="J150" i="15" s="1"/>
  <c r="O38" i="15"/>
  <c r="I38" i="15" s="1"/>
  <c r="J38" i="15" s="1"/>
  <c r="O37" i="15"/>
  <c r="I37" i="15" s="1"/>
  <c r="J37" i="15" s="1"/>
  <c r="T53" i="15"/>
  <c r="T54" i="15"/>
  <c r="Q52" i="15"/>
  <c r="I119" i="15"/>
  <c r="J119" i="15" s="1"/>
  <c r="O104" i="15"/>
  <c r="I104" i="15" s="1"/>
  <c r="J104" i="15" s="1"/>
  <c r="I290" i="15"/>
  <c r="J290" i="15" s="1"/>
  <c r="Q79" i="15"/>
  <c r="Q94" i="15"/>
  <c r="Q82" i="15"/>
  <c r="O316" i="15"/>
  <c r="I316" i="15" s="1"/>
  <c r="O315" i="15"/>
  <c r="I315" i="15" s="1"/>
  <c r="O280" i="15"/>
  <c r="I280" i="15" s="1"/>
  <c r="O128" i="15"/>
  <c r="I128" i="15" s="1"/>
  <c r="J128" i="15" s="1"/>
  <c r="Q131" i="15"/>
  <c r="Q5" i="15"/>
  <c r="O68" i="15"/>
  <c r="I68" i="15" s="1"/>
  <c r="J68" i="15" s="1"/>
  <c r="Q84" i="15"/>
  <c r="T91" i="15"/>
  <c r="O282" i="15"/>
  <c r="I282" i="15" s="1"/>
  <c r="J282" i="15" s="1"/>
  <c r="Q267" i="15"/>
  <c r="Q261" i="15"/>
  <c r="Q137" i="15"/>
  <c r="O146" i="15"/>
  <c r="I146" i="15" s="1"/>
  <c r="J146" i="15" s="1"/>
  <c r="Q158" i="15"/>
  <c r="O73" i="15"/>
  <c r="I73" i="15" s="1"/>
  <c r="J73" i="15" s="1"/>
  <c r="O318" i="15"/>
  <c r="I318" i="15" s="1"/>
  <c r="Q230" i="15"/>
  <c r="Q157" i="15"/>
  <c r="Q113" i="15"/>
  <c r="O106" i="15"/>
  <c r="I106" i="15" s="1"/>
  <c r="J106" i="15" s="1"/>
  <c r="Q115" i="15"/>
  <c r="Q13" i="15"/>
  <c r="O2" i="15"/>
  <c r="I2" i="15" s="1"/>
  <c r="J2" i="15" s="1"/>
  <c r="O29" i="15"/>
  <c r="I29" i="15" s="1"/>
  <c r="Q305" i="15"/>
  <c r="O79" i="15"/>
  <c r="I79" i="15" s="1"/>
  <c r="J79" i="15" s="1"/>
  <c r="O313" i="15"/>
  <c r="I313" i="15" s="1"/>
  <c r="P313" i="15" s="1"/>
  <c r="O269" i="15"/>
  <c r="O281" i="15"/>
  <c r="I281" i="15" s="1"/>
  <c r="Q234" i="15"/>
  <c r="Q138" i="15"/>
  <c r="Q55" i="15"/>
  <c r="I96" i="15"/>
  <c r="J96" i="15" s="1"/>
  <c r="Q29" i="15"/>
  <c r="I85" i="15"/>
  <c r="J85" i="15" s="1"/>
  <c r="I93" i="15"/>
  <c r="I311" i="15"/>
  <c r="O302" i="15"/>
  <c r="I302" i="15" s="1"/>
  <c r="J302" i="15" s="1"/>
  <c r="Q318" i="15"/>
  <c r="I272" i="15"/>
  <c r="J272" i="15" s="1"/>
  <c r="O231" i="15"/>
  <c r="I231" i="15" s="1"/>
  <c r="J231" i="15" s="1"/>
  <c r="I145" i="15"/>
  <c r="J145" i="15" s="1"/>
  <c r="Q43" i="15"/>
  <c r="Q98" i="15"/>
  <c r="Q253" i="15"/>
  <c r="Q256" i="15"/>
  <c r="Q38" i="15"/>
  <c r="AC6" i="15"/>
  <c r="I9" i="15"/>
  <c r="J9" i="15" s="1"/>
  <c r="I66" i="15"/>
  <c r="J66" i="15" s="1"/>
  <c r="O86" i="15"/>
  <c r="I86" i="15" s="1"/>
  <c r="J86" i="15" s="1"/>
  <c r="O77" i="15"/>
  <c r="I77" i="15" s="1"/>
  <c r="J77" i="15" s="1"/>
  <c r="O287" i="15"/>
  <c r="I287" i="15" s="1"/>
  <c r="J287" i="15" s="1"/>
  <c r="Q269" i="15"/>
  <c r="O276" i="15"/>
  <c r="I276" i="15" s="1"/>
  <c r="Q239" i="15"/>
  <c r="T248" i="15"/>
  <c r="O245" i="15"/>
  <c r="I245" i="15" s="1"/>
  <c r="P245" i="15" s="1"/>
  <c r="O227" i="15"/>
  <c r="I227" i="15" s="1"/>
  <c r="J227" i="15" s="1"/>
  <c r="O154" i="15"/>
  <c r="I154" i="15" s="1"/>
  <c r="Q40" i="15"/>
  <c r="O10" i="15"/>
  <c r="I10" i="15" s="1"/>
  <c r="J10" i="15" s="1"/>
  <c r="T305" i="15"/>
  <c r="O63" i="15"/>
  <c r="I63" i="15" s="1"/>
  <c r="J63" i="15" s="1"/>
  <c r="O301" i="15"/>
  <c r="I301" i="15" s="1"/>
  <c r="J301" i="15" s="1"/>
  <c r="Q254" i="15"/>
  <c r="O279" i="15"/>
  <c r="I279" i="15" s="1"/>
  <c r="Q236" i="15"/>
  <c r="O149" i="15"/>
  <c r="I149" i="15" s="1"/>
  <c r="J149" i="15" s="1"/>
  <c r="Q133" i="15"/>
  <c r="Q248" i="15"/>
  <c r="O223" i="15"/>
  <c r="I223" i="15" s="1"/>
  <c r="J223" i="15" s="1"/>
  <c r="O141" i="15"/>
  <c r="I141" i="15" s="1"/>
  <c r="J141" i="15" s="1"/>
  <c r="O147" i="15"/>
  <c r="O32" i="15"/>
  <c r="I32" i="15" s="1"/>
  <c r="J32" i="15" s="1"/>
  <c r="O45" i="15"/>
  <c r="I45" i="15" s="1"/>
  <c r="J45" i="15" s="1"/>
  <c r="T47" i="15"/>
  <c r="Q20" i="15"/>
  <c r="O17" i="15"/>
  <c r="I17" i="15" s="1"/>
  <c r="J17" i="15" s="1"/>
  <c r="O114" i="15"/>
  <c r="I114" i="15" s="1"/>
  <c r="J114" i="15" s="1"/>
  <c r="Q298" i="15"/>
  <c r="I312" i="15"/>
  <c r="Q224" i="15"/>
  <c r="O151" i="15"/>
  <c r="I151" i="15" s="1"/>
  <c r="J151" i="15" s="1"/>
  <c r="W49" i="15"/>
  <c r="O110" i="15"/>
  <c r="I110" i="15" s="1"/>
  <c r="J110" i="15" s="1"/>
  <c r="Q307" i="15"/>
  <c r="I130" i="15"/>
  <c r="J130" i="15" s="1"/>
  <c r="O155" i="15"/>
  <c r="I155" i="15" s="1"/>
  <c r="P155" i="15" s="1"/>
  <c r="O144" i="15"/>
  <c r="I144" i="15" s="1"/>
  <c r="J144" i="15" s="1"/>
  <c r="Q31" i="15"/>
  <c r="Q35" i="15"/>
  <c r="Q93" i="15"/>
  <c r="I108" i="15"/>
  <c r="J108" i="15" s="1"/>
  <c r="O117" i="15"/>
  <c r="I117" i="15" s="1"/>
  <c r="J117" i="15" s="1"/>
  <c r="Q104" i="15"/>
  <c r="Q12" i="15"/>
  <c r="T22" i="15"/>
  <c r="Q114" i="15"/>
  <c r="Q64" i="15"/>
  <c r="Q283" i="15"/>
  <c r="O292" i="15"/>
  <c r="I292" i="15" s="1"/>
  <c r="J292" i="15" s="1"/>
  <c r="Q91" i="15"/>
  <c r="Q96" i="15"/>
  <c r="Q111" i="15"/>
  <c r="O11" i="15"/>
  <c r="I11" i="15" s="1"/>
  <c r="J11" i="15" s="1"/>
  <c r="O14" i="15"/>
  <c r="I14" i="15" s="1"/>
  <c r="J14" i="15" s="1"/>
  <c r="O23" i="15"/>
  <c r="I23" i="15" s="1"/>
  <c r="J23" i="15" s="1"/>
  <c r="Q6" i="15"/>
  <c r="Q81" i="15"/>
  <c r="T270" i="15"/>
  <c r="AD3" i="15"/>
  <c r="AA2" i="15"/>
  <c r="AA5" i="15"/>
  <c r="I101" i="15"/>
  <c r="J101" i="15" s="1"/>
  <c r="I107" i="15"/>
  <c r="J107" i="15" s="1"/>
  <c r="I103" i="15"/>
  <c r="J103" i="15" s="1"/>
  <c r="AD7" i="15"/>
  <c r="Z9" i="15"/>
  <c r="Q107" i="15"/>
  <c r="Z4" i="15"/>
  <c r="AC5" i="15"/>
  <c r="Z8" i="15"/>
  <c r="Y10" i="15"/>
  <c r="AA11" i="15"/>
  <c r="Q112" i="15"/>
  <c r="O97" i="15"/>
  <c r="Q126" i="15"/>
  <c r="AC2" i="15"/>
  <c r="AA4" i="15"/>
  <c r="AD5" i="15"/>
  <c r="Y6" i="15"/>
  <c r="Y7" i="15"/>
  <c r="AC11" i="15"/>
  <c r="Q105" i="15"/>
  <c r="I99" i="15"/>
  <c r="J99" i="15" s="1"/>
  <c r="Q3" i="15"/>
  <c r="O3" i="15"/>
  <c r="Y3" i="15"/>
  <c r="Z6" i="15"/>
  <c r="Z7" i="15"/>
  <c r="Q119" i="15"/>
  <c r="AC8" i="15"/>
  <c r="AD9" i="15"/>
  <c r="Z10" i="15"/>
  <c r="AD11" i="15"/>
  <c r="O19" i="15"/>
  <c r="I22" i="15"/>
  <c r="J22" i="15" s="1"/>
  <c r="AD2" i="15"/>
  <c r="Q121" i="15"/>
  <c r="Z3" i="15"/>
  <c r="AC4" i="15"/>
  <c r="AA6" i="15"/>
  <c r="AA10" i="15"/>
  <c r="Q117" i="15"/>
  <c r="I15" i="15"/>
  <c r="J15" i="15" s="1"/>
  <c r="AA3" i="15"/>
  <c r="AD4" i="15"/>
  <c r="Y5" i="15"/>
  <c r="Q108" i="15"/>
  <c r="AC7" i="15"/>
  <c r="I109" i="15"/>
  <c r="J109" i="15" s="1"/>
  <c r="AC10" i="15"/>
  <c r="Q103" i="15"/>
  <c r="Q99" i="15"/>
  <c r="O126" i="15"/>
  <c r="Q14" i="15"/>
  <c r="Z5" i="15"/>
  <c r="AD10" i="15"/>
  <c r="Z11" i="15"/>
  <c r="O113" i="15"/>
  <c r="T113" i="15"/>
  <c r="Q15" i="15"/>
  <c r="Y2" i="15"/>
  <c r="Z2" i="15"/>
  <c r="AC3" i="15"/>
  <c r="AD6" i="15"/>
  <c r="I100" i="15"/>
  <c r="J100" i="15" s="1"/>
  <c r="AA9" i="15"/>
  <c r="Q11" i="15"/>
  <c r="O124" i="15"/>
  <c r="Q19" i="15"/>
  <c r="AA8" i="15"/>
  <c r="Y4" i="15"/>
  <c r="AA7" i="15"/>
  <c r="Y11" i="15"/>
  <c r="O112" i="15"/>
  <c r="O105" i="15"/>
  <c r="O34" i="15"/>
  <c r="O139" i="15"/>
  <c r="O39" i="15"/>
  <c r="O31" i="15"/>
  <c r="O221" i="15"/>
  <c r="O277" i="15"/>
  <c r="O226" i="15"/>
  <c r="O254" i="15"/>
  <c r="O49" i="15"/>
  <c r="O224" i="15"/>
  <c r="O273" i="15"/>
  <c r="O136" i="15"/>
  <c r="O242" i="15"/>
  <c r="O241" i="15"/>
  <c r="O308" i="15"/>
  <c r="O75" i="15"/>
  <c r="O307" i="15"/>
  <c r="O255" i="15"/>
  <c r="O296" i="15"/>
  <c r="O283" i="15"/>
  <c r="O289" i="15"/>
  <c r="O84" i="15"/>
  <c r="O274" i="15"/>
  <c r="O262" i="15"/>
  <c r="O294" i="15"/>
  <c r="O65" i="15"/>
  <c r="O70" i="15"/>
  <c r="O83" i="15"/>
  <c r="O26" i="15"/>
  <c r="O8" i="15"/>
  <c r="O72" i="15"/>
  <c r="O27" i="15"/>
  <c r="O122" i="15"/>
  <c r="O28" i="15"/>
  <c r="O5" i="15"/>
  <c r="O88" i="15"/>
  <c r="O102" i="15"/>
  <c r="O116" i="15"/>
  <c r="O24" i="15"/>
  <c r="O18" i="15"/>
  <c r="Q23" i="15"/>
  <c r="Q83" i="15"/>
  <c r="T89" i="15"/>
  <c r="O89" i="15"/>
  <c r="P91" i="15"/>
  <c r="I92" i="15"/>
  <c r="Q232" i="15"/>
  <c r="O232" i="15"/>
  <c r="AD8" i="15"/>
  <c r="Y9" i="15"/>
  <c r="Q97" i="15"/>
  <c r="O111" i="15"/>
  <c r="Q102" i="15"/>
  <c r="O120" i="15"/>
  <c r="Q116" i="15"/>
  <c r="O12" i="15"/>
  <c r="Q24" i="15"/>
  <c r="O123" i="15"/>
  <c r="Q18" i="15"/>
  <c r="O13" i="15"/>
  <c r="Q88" i="15"/>
  <c r="Q71" i="15"/>
  <c r="Q27" i="15"/>
  <c r="Q2" i="15"/>
  <c r="O25" i="15"/>
  <c r="O64" i="15"/>
  <c r="Q95" i="15"/>
  <c r="O21" i="15"/>
  <c r="Q72" i="15"/>
  <c r="O30" i="15"/>
  <c r="O4" i="15"/>
  <c r="Q30" i="15"/>
  <c r="Q73" i="15"/>
  <c r="I74" i="15"/>
  <c r="J74" i="15" s="1"/>
  <c r="O306" i="15"/>
  <c r="Y8" i="15"/>
  <c r="Q17" i="15"/>
  <c r="O125" i="15"/>
  <c r="O76" i="15"/>
  <c r="Q4" i="15"/>
  <c r="Q67" i="15"/>
  <c r="T291" i="15"/>
  <c r="O291" i="15"/>
  <c r="O16" i="15"/>
  <c r="I87" i="15"/>
  <c r="J87" i="15" s="1"/>
  <c r="Q16" i="15"/>
  <c r="Q76" i="15"/>
  <c r="O71" i="15"/>
  <c r="O81" i="15"/>
  <c r="Q295" i="15"/>
  <c r="Q282" i="15"/>
  <c r="T92" i="15"/>
  <c r="O299" i="15"/>
  <c r="T299" i="15"/>
  <c r="Q299" i="15"/>
  <c r="I253" i="15"/>
  <c r="J253" i="15" s="1"/>
  <c r="O259" i="15"/>
  <c r="T74" i="15"/>
  <c r="O69" i="15"/>
  <c r="I250" i="15"/>
  <c r="J250" i="15" s="1"/>
  <c r="T87" i="15"/>
  <c r="Q89" i="15"/>
  <c r="O90" i="15"/>
  <c r="T90" i="15"/>
  <c r="Q291" i="15"/>
  <c r="O297" i="15"/>
  <c r="Q263" i="15"/>
  <c r="I300" i="15"/>
  <c r="J300" i="15" s="1"/>
  <c r="O288" i="15"/>
  <c r="O260" i="15"/>
  <c r="Q262" i="15"/>
  <c r="O258" i="15"/>
  <c r="Q257" i="15"/>
  <c r="Q86" i="15"/>
  <c r="Q78" i="15"/>
  <c r="O310" i="15"/>
  <c r="O286" i="15"/>
  <c r="O309" i="15"/>
  <c r="O265" i="15"/>
  <c r="Q317" i="15"/>
  <c r="Q90" i="15"/>
  <c r="Q310" i="15"/>
  <c r="Q297" i="15"/>
  <c r="O303" i="15"/>
  <c r="Q313" i="15"/>
  <c r="Q259" i="15"/>
  <c r="T93" i="15"/>
  <c r="O94" i="15"/>
  <c r="T94" i="15"/>
  <c r="I95" i="15"/>
  <c r="O284" i="15"/>
  <c r="Q284" i="15"/>
  <c r="Q293" i="15"/>
  <c r="I270" i="15"/>
  <c r="J270" i="15" s="1"/>
  <c r="O298" i="15"/>
  <c r="T311" i="15"/>
  <c r="T300" i="15"/>
  <c r="Q306" i="15"/>
  <c r="Q265" i="15"/>
  <c r="Q264" i="15"/>
  <c r="Q241" i="15"/>
  <c r="T278" i="15"/>
  <c r="O278" i="15"/>
  <c r="I239" i="15"/>
  <c r="J239" i="15" s="1"/>
  <c r="O261" i="15"/>
  <c r="O240" i="15"/>
  <c r="Q286" i="15"/>
  <c r="Q288" i="15"/>
  <c r="Q249" i="15"/>
  <c r="O249" i="15"/>
  <c r="O233" i="15"/>
  <c r="I222" i="15"/>
  <c r="J222" i="15" s="1"/>
  <c r="Q258" i="15"/>
  <c r="O317" i="15"/>
  <c r="O228" i="15"/>
  <c r="Q280" i="15"/>
  <c r="I234" i="15"/>
  <c r="J234" i="15" s="1"/>
  <c r="O237" i="15"/>
  <c r="Q220" i="15"/>
  <c r="O220" i="15"/>
  <c r="O246" i="15"/>
  <c r="O263" i="15"/>
  <c r="I264" i="15"/>
  <c r="J264" i="15" s="1"/>
  <c r="I267" i="15"/>
  <c r="J267" i="15" s="1"/>
  <c r="I266" i="15"/>
  <c r="J266" i="15" s="1"/>
  <c r="Q250" i="15"/>
  <c r="Q276" i="15"/>
  <c r="O268" i="15"/>
  <c r="Q144" i="15"/>
  <c r="I54" i="15"/>
  <c r="J54" i="15" s="1"/>
  <c r="O225" i="15"/>
  <c r="Q223" i="15"/>
  <c r="O153" i="15"/>
  <c r="Q32" i="15"/>
  <c r="O36" i="15"/>
  <c r="T266" i="15"/>
  <c r="T239" i="15"/>
  <c r="T230" i="15"/>
  <c r="Q149" i="15"/>
  <c r="O247" i="15"/>
  <c r="Q242" i="15"/>
  <c r="O243" i="15"/>
  <c r="O235" i="15"/>
  <c r="Q245" i="15"/>
  <c r="O134" i="15"/>
  <c r="I47" i="15"/>
  <c r="J47" i="15" s="1"/>
  <c r="T234" i="15"/>
  <c r="I127" i="15"/>
  <c r="J127" i="15" s="1"/>
  <c r="O148" i="15"/>
  <c r="T42" i="15"/>
  <c r="O42" i="15"/>
  <c r="I52" i="15"/>
  <c r="J52" i="15" s="1"/>
  <c r="Q247" i="15"/>
  <c r="Q235" i="15"/>
  <c r="Q136" i="15"/>
  <c r="O143" i="15"/>
  <c r="I53" i="15"/>
  <c r="J53" i="15" s="1"/>
  <c r="Q45" i="15"/>
  <c r="O275" i="15"/>
  <c r="O230" i="15"/>
  <c r="O244" i="15"/>
  <c r="O156" i="15"/>
  <c r="O138" i="15"/>
  <c r="O157" i="15"/>
  <c r="Q244" i="15"/>
  <c r="O142" i="15"/>
  <c r="T152" i="15"/>
  <c r="O152" i="15"/>
  <c r="Q49" i="15"/>
  <c r="Q155" i="15"/>
  <c r="T48" i="15"/>
  <c r="O48" i="15"/>
  <c r="Q227" i="15"/>
  <c r="Q151" i="15"/>
  <c r="O137" i="15"/>
  <c r="Q139" i="15"/>
  <c r="O140" i="15"/>
  <c r="Q147" i="15"/>
  <c r="O129" i="15"/>
  <c r="Q37" i="15"/>
  <c r="O158" i="15"/>
  <c r="Q34" i="15"/>
  <c r="O41" i="15"/>
  <c r="T43" i="15"/>
  <c r="Q44" i="15"/>
  <c r="O46" i="15"/>
  <c r="Q129" i="15"/>
  <c r="T52" i="15"/>
  <c r="Q46" i="15"/>
  <c r="Q134" i="15"/>
  <c r="Q156" i="15"/>
  <c r="Q143" i="15"/>
  <c r="O131" i="15"/>
  <c r="Q48" i="15"/>
  <c r="O55" i="15"/>
  <c r="Q42" i="15"/>
  <c r="O43" i="15"/>
  <c r="Q36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771" i="14"/>
  <c r="Z763" i="14"/>
  <c r="Z755" i="14"/>
  <c r="Z747" i="14"/>
  <c r="Z739" i="14"/>
  <c r="Z731" i="14"/>
  <c r="Z723" i="14"/>
  <c r="Z715" i="14"/>
  <c r="Z707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934" i="14"/>
  <c r="Z926" i="14"/>
  <c r="Z918" i="14"/>
  <c r="Z910" i="14"/>
  <c r="Z902" i="14"/>
  <c r="Z894" i="14"/>
  <c r="Z886" i="14"/>
  <c r="Z878" i="14"/>
  <c r="Z870" i="14"/>
  <c r="Z862" i="14"/>
  <c r="Z854" i="14"/>
  <c r="Z846" i="14"/>
  <c r="Z838" i="14"/>
  <c r="Z830" i="14"/>
  <c r="Z822" i="14"/>
  <c r="Z814" i="14"/>
  <c r="Z806" i="14"/>
  <c r="Z798" i="14"/>
  <c r="Z790" i="14"/>
  <c r="Z782" i="14"/>
  <c r="Z774" i="14"/>
  <c r="Z766" i="14"/>
  <c r="Z758" i="14"/>
  <c r="Z750" i="14"/>
  <c r="Z742" i="14"/>
  <c r="Z734" i="14"/>
  <c r="Z726" i="14"/>
  <c r="Z718" i="14"/>
  <c r="Z710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937" i="14"/>
  <c r="Z929" i="14"/>
  <c r="Z921" i="14"/>
  <c r="Z913" i="14"/>
  <c r="Z905" i="14"/>
  <c r="Z897" i="14"/>
  <c r="Z889" i="14"/>
  <c r="Z881" i="14"/>
  <c r="Z873" i="14"/>
  <c r="Z865" i="14"/>
  <c r="Z857" i="14"/>
  <c r="Z849" i="14"/>
  <c r="Z841" i="14"/>
  <c r="Z833" i="14"/>
  <c r="Z825" i="14"/>
  <c r="Z817" i="14"/>
  <c r="Z809" i="14"/>
  <c r="Z801" i="14"/>
  <c r="Z793" i="14"/>
  <c r="Z785" i="14"/>
  <c r="Z777" i="14"/>
  <c r="Z769" i="14"/>
  <c r="Z761" i="14"/>
  <c r="Z753" i="14"/>
  <c r="Z745" i="14"/>
  <c r="Z737" i="14"/>
  <c r="Z729" i="14"/>
  <c r="Z721" i="14"/>
  <c r="Z713" i="14"/>
  <c r="Z705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932" i="14"/>
  <c r="Z924" i="14"/>
  <c r="Z916" i="14"/>
  <c r="Z908" i="14"/>
  <c r="Z900" i="14"/>
  <c r="Z892" i="14"/>
  <c r="Z884" i="14"/>
  <c r="Z876" i="14"/>
  <c r="Z868" i="14"/>
  <c r="Z860" i="14"/>
  <c r="Z852" i="14"/>
  <c r="Z844" i="14"/>
  <c r="Z836" i="14"/>
  <c r="Z828" i="14"/>
  <c r="Z820" i="14"/>
  <c r="Z812" i="14"/>
  <c r="Z804" i="14"/>
  <c r="Z796" i="14"/>
  <c r="Z788" i="14"/>
  <c r="Z780" i="14"/>
  <c r="Z772" i="14"/>
  <c r="Z764" i="14"/>
  <c r="Z756" i="14"/>
  <c r="Z748" i="14"/>
  <c r="Z740" i="14"/>
  <c r="Z732" i="14"/>
  <c r="Z724" i="14"/>
  <c r="Z716" i="14"/>
  <c r="Z708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935" i="14"/>
  <c r="Z927" i="14"/>
  <c r="Z919" i="14"/>
  <c r="Z911" i="14"/>
  <c r="Z903" i="14"/>
  <c r="Z895" i="14"/>
  <c r="Z887" i="14"/>
  <c r="Z879" i="14"/>
  <c r="Z871" i="14"/>
  <c r="Z863" i="14"/>
  <c r="Z855" i="14"/>
  <c r="Z847" i="14"/>
  <c r="Z839" i="14"/>
  <c r="Z831" i="14"/>
  <c r="Z823" i="14"/>
  <c r="Z815" i="14"/>
  <c r="Z807" i="14"/>
  <c r="Z799" i="14"/>
  <c r="Z791" i="14"/>
  <c r="Z783" i="14"/>
  <c r="Z775" i="14"/>
  <c r="Z767" i="14"/>
  <c r="Z759" i="14"/>
  <c r="Z751" i="14"/>
  <c r="Z743" i="14"/>
  <c r="Z735" i="14"/>
  <c r="Z727" i="14"/>
  <c r="Z719" i="14"/>
  <c r="Z711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938" i="14"/>
  <c r="Z930" i="14"/>
  <c r="Z922" i="14"/>
  <c r="Z914" i="14"/>
  <c r="Z906" i="14"/>
  <c r="Z898" i="14"/>
  <c r="Z890" i="14"/>
  <c r="Z882" i="14"/>
  <c r="Z874" i="14"/>
  <c r="Z866" i="14"/>
  <c r="Z858" i="14"/>
  <c r="Z850" i="14"/>
  <c r="Z842" i="14"/>
  <c r="Z834" i="14"/>
  <c r="Z826" i="14"/>
  <c r="Z818" i="14"/>
  <c r="Z810" i="14"/>
  <c r="Z802" i="14"/>
  <c r="Z794" i="14"/>
  <c r="Z786" i="14"/>
  <c r="Z778" i="14"/>
  <c r="Z770" i="14"/>
  <c r="Z762" i="14"/>
  <c r="Z754" i="14"/>
  <c r="Z746" i="14"/>
  <c r="Z738" i="14"/>
  <c r="Z730" i="14"/>
  <c r="Z722" i="14"/>
  <c r="Z714" i="14"/>
  <c r="Z706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933" i="14"/>
  <c r="Z925" i="14"/>
  <c r="Z917" i="14"/>
  <c r="Z909" i="14"/>
  <c r="Z901" i="14"/>
  <c r="Z893" i="14"/>
  <c r="Z885" i="14"/>
  <c r="Z877" i="14"/>
  <c r="Z869" i="14"/>
  <c r="Z861" i="14"/>
  <c r="Z853" i="14"/>
  <c r="Z845" i="14"/>
  <c r="Z837" i="14"/>
  <c r="Z829" i="14"/>
  <c r="Z821" i="14"/>
  <c r="Z813" i="14"/>
  <c r="Z805" i="14"/>
  <c r="Z797" i="14"/>
  <c r="Z789" i="14"/>
  <c r="Z781" i="14"/>
  <c r="Z773" i="14"/>
  <c r="Z765" i="14"/>
  <c r="Z757" i="14"/>
  <c r="Z749" i="14"/>
  <c r="Z741" i="14"/>
  <c r="Z733" i="14"/>
  <c r="Z725" i="14"/>
  <c r="Z717" i="14"/>
  <c r="Z709" i="14"/>
  <c r="Z701" i="14"/>
  <c r="Z693" i="14"/>
  <c r="Z685" i="14"/>
  <c r="Z677" i="14"/>
  <c r="Z669" i="14"/>
  <c r="Z661" i="14"/>
  <c r="Z653" i="14"/>
  <c r="Z645" i="14"/>
  <c r="Z637" i="14"/>
  <c r="Z629" i="14"/>
  <c r="Z621" i="14"/>
  <c r="Z613" i="14"/>
  <c r="Z605" i="14"/>
  <c r="Z597" i="14"/>
  <c r="Z936" i="14"/>
  <c r="Z928" i="14"/>
  <c r="Z920" i="14"/>
  <c r="Z912" i="14"/>
  <c r="Z904" i="14"/>
  <c r="Z896" i="14"/>
  <c r="Z888" i="14"/>
  <c r="Z880" i="14"/>
  <c r="Z872" i="14"/>
  <c r="Z864" i="14"/>
  <c r="Z856" i="14"/>
  <c r="Z848" i="14"/>
  <c r="Z840" i="14"/>
  <c r="Z832" i="14"/>
  <c r="Z824" i="14"/>
  <c r="Z816" i="14"/>
  <c r="Z808" i="14"/>
  <c r="Z800" i="14"/>
  <c r="Z792" i="14"/>
  <c r="Z784" i="14"/>
  <c r="Z776" i="14"/>
  <c r="Z768" i="14"/>
  <c r="Z760" i="14"/>
  <c r="Z752" i="14"/>
  <c r="Z744" i="14"/>
  <c r="Z736" i="14"/>
  <c r="Z728" i="14"/>
  <c r="Z720" i="14"/>
  <c r="Z712" i="14"/>
  <c r="Z704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589" i="14"/>
  <c r="Z525" i="14"/>
  <c r="Z461" i="14"/>
  <c r="Z397" i="14"/>
  <c r="Z333" i="14"/>
  <c r="Z285" i="14"/>
  <c r="Z274" i="14"/>
  <c r="Z269" i="14"/>
  <c r="Z256" i="14"/>
  <c r="Z248" i="14"/>
  <c r="Z240" i="14"/>
  <c r="Z232" i="14"/>
  <c r="Z224" i="14"/>
  <c r="Z216" i="14"/>
  <c r="Z208" i="14"/>
  <c r="Z200" i="14"/>
  <c r="Z192" i="14"/>
  <c r="Z184" i="14"/>
  <c r="Z176" i="14"/>
  <c r="Z168" i="14"/>
  <c r="Z160" i="14"/>
  <c r="Z152" i="14"/>
  <c r="Z144" i="14"/>
  <c r="Z136" i="14"/>
  <c r="Z128" i="14"/>
  <c r="Z120" i="14"/>
  <c r="Z112" i="14"/>
  <c r="Z104" i="14"/>
  <c r="Z96" i="14"/>
  <c r="Z88" i="14"/>
  <c r="Z80" i="14"/>
  <c r="Z72" i="14"/>
  <c r="Z64" i="14"/>
  <c r="Z56" i="14"/>
  <c r="Z48" i="14"/>
  <c r="Z40" i="14"/>
  <c r="Z32" i="14"/>
  <c r="Z24" i="14"/>
  <c r="Z16" i="14"/>
  <c r="Z4" i="14"/>
  <c r="Z581" i="14"/>
  <c r="Z517" i="14"/>
  <c r="Z453" i="14"/>
  <c r="Z389" i="14"/>
  <c r="Z325" i="14"/>
  <c r="Z294" i="14"/>
  <c r="Z281" i="14"/>
  <c r="Z259" i="14"/>
  <c r="Z251" i="14"/>
  <c r="Z243" i="14"/>
  <c r="Z235" i="14"/>
  <c r="Z227" i="14"/>
  <c r="Z219" i="14"/>
  <c r="Z211" i="14"/>
  <c r="Z203" i="14"/>
  <c r="Z195" i="14"/>
  <c r="Z187" i="14"/>
  <c r="Z179" i="14"/>
  <c r="Z171" i="14"/>
  <c r="Z163" i="14"/>
  <c r="Z155" i="14"/>
  <c r="Z147" i="14"/>
  <c r="Z139" i="14"/>
  <c r="Z131" i="14"/>
  <c r="Z123" i="14"/>
  <c r="Z115" i="14"/>
  <c r="Z107" i="14"/>
  <c r="Z99" i="14"/>
  <c r="Z91" i="14"/>
  <c r="Z83" i="14"/>
  <c r="Z75" i="14"/>
  <c r="Z67" i="14"/>
  <c r="Z59" i="14"/>
  <c r="Z51" i="14"/>
  <c r="Z43" i="14"/>
  <c r="Z35" i="14"/>
  <c r="Z27" i="14"/>
  <c r="Z19" i="14"/>
  <c r="Z11" i="14"/>
  <c r="Z8" i="14"/>
  <c r="Z573" i="14"/>
  <c r="Z509" i="14"/>
  <c r="Z445" i="14"/>
  <c r="Z381" i="14"/>
  <c r="Z317" i="14"/>
  <c r="Z267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5" i="14"/>
  <c r="Z565" i="14"/>
  <c r="Z501" i="14"/>
  <c r="Z437" i="14"/>
  <c r="Z373" i="14"/>
  <c r="Z309" i="14"/>
  <c r="Z286" i="14"/>
  <c r="Z277" i="14"/>
  <c r="Z270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41" i="14"/>
  <c r="Z33" i="14"/>
  <c r="Z25" i="14"/>
  <c r="Z17" i="14"/>
  <c r="Z2" i="14"/>
  <c r="Z557" i="14"/>
  <c r="Z493" i="14"/>
  <c r="Z429" i="14"/>
  <c r="Z365" i="14"/>
  <c r="Z301" i="14"/>
  <c r="Z265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36" i="14"/>
  <c r="Z28" i="14"/>
  <c r="Z20" i="14"/>
  <c r="Z12" i="14"/>
  <c r="Z9" i="14"/>
  <c r="Z549" i="14"/>
  <c r="Z485" i="14"/>
  <c r="Z421" i="14"/>
  <c r="Z357" i="14"/>
  <c r="Z273" i="14"/>
  <c r="Z268" i="14"/>
  <c r="Z263" i="14"/>
  <c r="Z255" i="14"/>
  <c r="Z247" i="14"/>
  <c r="Z239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95" i="14"/>
  <c r="Z87" i="14"/>
  <c r="Z79" i="14"/>
  <c r="Z71" i="14"/>
  <c r="Z63" i="14"/>
  <c r="Z55" i="14"/>
  <c r="Z47" i="14"/>
  <c r="Z39" i="14"/>
  <c r="Z31" i="14"/>
  <c r="Z23" i="14"/>
  <c r="Z15" i="14"/>
  <c r="Z6" i="14"/>
  <c r="Z3" i="14"/>
  <c r="Z541" i="14"/>
  <c r="Z477" i="14"/>
  <c r="Z413" i="14"/>
  <c r="Z349" i="14"/>
  <c r="Z293" i="14"/>
  <c r="Z278" i="14"/>
  <c r="Z271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533" i="14"/>
  <c r="Z469" i="14"/>
  <c r="Z405" i="14"/>
  <c r="Z341" i="14"/>
  <c r="Z266" i="14"/>
  <c r="Z261" i="14"/>
  <c r="Z253" i="14"/>
  <c r="Z245" i="14"/>
  <c r="Z237" i="14"/>
  <c r="Z229" i="14"/>
  <c r="Z221" i="14"/>
  <c r="Z213" i="14"/>
  <c r="Z205" i="14"/>
  <c r="Z197" i="14"/>
  <c r="Z189" i="14"/>
  <c r="Z181" i="14"/>
  <c r="Z173" i="14"/>
  <c r="Z165" i="14"/>
  <c r="Z157" i="14"/>
  <c r="Z149" i="14"/>
  <c r="Z141" i="14"/>
  <c r="Z133" i="14"/>
  <c r="Z125" i="14"/>
  <c r="Z117" i="14"/>
  <c r="Z109" i="14"/>
  <c r="Z101" i="14"/>
  <c r="Z93" i="14"/>
  <c r="Z85" i="14"/>
  <c r="Z77" i="14"/>
  <c r="Z69" i="14"/>
  <c r="Z61" i="14"/>
  <c r="Z53" i="14"/>
  <c r="Z45" i="14"/>
  <c r="Z37" i="14"/>
  <c r="Z29" i="14"/>
  <c r="Z21" i="14"/>
  <c r="Z13" i="14"/>
  <c r="Z7" i="14"/>
  <c r="AC6" i="14"/>
  <c r="X11" i="12"/>
  <c r="X15" i="12"/>
  <c r="T16" i="12"/>
  <c r="X19" i="12"/>
  <c r="T20" i="12"/>
  <c r="X33" i="12"/>
  <c r="U34" i="12"/>
  <c r="T4" i="12"/>
  <c r="X7" i="12"/>
  <c r="T8" i="12"/>
  <c r="T12" i="12"/>
  <c r="X23" i="12"/>
  <c r="T28" i="12"/>
  <c r="U4" i="12"/>
  <c r="Y7" i="12"/>
  <c r="U8" i="12"/>
  <c r="Y11" i="12"/>
  <c r="U12" i="12"/>
  <c r="Y15" i="12"/>
  <c r="U16" i="12"/>
  <c r="Y19" i="12"/>
  <c r="U20" i="12"/>
  <c r="Y23" i="12"/>
  <c r="U28" i="12"/>
  <c r="T29" i="12"/>
  <c r="X34" i="12"/>
  <c r="T35" i="12"/>
  <c r="X16" i="12"/>
  <c r="Y34" i="12"/>
  <c r="Y4" i="12"/>
  <c r="U5" i="12"/>
  <c r="Y8" i="12"/>
  <c r="U9" i="12"/>
  <c r="Y12" i="12"/>
  <c r="U13" i="12"/>
  <c r="Y16" i="12"/>
  <c r="U17" i="12"/>
  <c r="Y20" i="12"/>
  <c r="U21" i="12"/>
  <c r="X29" i="12"/>
  <c r="U30" i="12"/>
  <c r="X35" i="12"/>
  <c r="T36" i="12"/>
  <c r="T9" i="12"/>
  <c r="T13" i="12"/>
  <c r="X28" i="12"/>
  <c r="T30" i="12"/>
  <c r="X5" i="12"/>
  <c r="X13" i="12"/>
  <c r="T14" i="12"/>
  <c r="X17" i="12"/>
  <c r="T18" i="12"/>
  <c r="X21" i="12"/>
  <c r="T22" i="12"/>
  <c r="X30" i="12"/>
  <c r="T31" i="12"/>
  <c r="Y35" i="12"/>
  <c r="U36" i="12"/>
  <c r="T37" i="12"/>
  <c r="T40" i="12"/>
  <c r="T41" i="12"/>
  <c r="T42" i="12"/>
  <c r="T43" i="12"/>
  <c r="T44" i="12"/>
  <c r="T45" i="12"/>
  <c r="T46" i="12"/>
  <c r="T47" i="12"/>
  <c r="X12" i="12"/>
  <c r="T17" i="12"/>
  <c r="U35" i="12"/>
  <c r="T6" i="12"/>
  <c r="X9" i="12"/>
  <c r="T10" i="12"/>
  <c r="Y5" i="12"/>
  <c r="U6" i="12"/>
  <c r="Y9" i="12"/>
  <c r="U10" i="12"/>
  <c r="Y13" i="12"/>
  <c r="U14" i="12"/>
  <c r="Y17" i="12"/>
  <c r="U18" i="12"/>
  <c r="Y21" i="12"/>
  <c r="U22" i="12"/>
  <c r="Y30" i="12"/>
  <c r="U31" i="12"/>
  <c r="T32" i="12"/>
  <c r="X36" i="12"/>
  <c r="U37" i="12"/>
  <c r="U40" i="12"/>
  <c r="U41" i="12"/>
  <c r="U42" i="12"/>
  <c r="U43" i="12"/>
  <c r="U44" i="12"/>
  <c r="U45" i="12"/>
  <c r="U46" i="12"/>
  <c r="U47" i="12"/>
  <c r="X4" i="12"/>
  <c r="T5" i="12"/>
  <c r="X8" i="12"/>
  <c r="X20" i="12"/>
  <c r="T21" i="12"/>
  <c r="U29" i="12"/>
  <c r="X6" i="12"/>
  <c r="T7" i="12"/>
  <c r="X10" i="12"/>
  <c r="T11" i="12"/>
  <c r="X14" i="12"/>
  <c r="T15" i="12"/>
  <c r="X18" i="12"/>
  <c r="T19" i="12"/>
  <c r="X22" i="12"/>
  <c r="T23" i="12"/>
  <c r="X31" i="12"/>
  <c r="U32" i="12"/>
  <c r="T33" i="12"/>
  <c r="X37" i="12"/>
  <c r="T38" i="12"/>
  <c r="T39" i="12"/>
  <c r="Y6" i="12"/>
  <c r="U7" i="12"/>
  <c r="Y10" i="12"/>
  <c r="U11" i="12"/>
  <c r="Y14" i="12"/>
  <c r="U15" i="12"/>
  <c r="Y18" i="12"/>
  <c r="U19" i="12"/>
  <c r="Y22" i="12"/>
  <c r="U23" i="12"/>
  <c r="X32" i="12"/>
  <c r="U33" i="12"/>
  <c r="T34" i="12"/>
  <c r="Y37" i="12"/>
  <c r="U38" i="12"/>
  <c r="P234" i="15" l="1"/>
  <c r="P250" i="15"/>
  <c r="P10" i="15"/>
  <c r="P7" i="15"/>
  <c r="P285" i="15"/>
  <c r="P15" i="15"/>
  <c r="P9" i="15"/>
  <c r="P96" i="15"/>
  <c r="P236" i="15"/>
  <c r="P98" i="15"/>
  <c r="P132" i="15"/>
  <c r="P272" i="15"/>
  <c r="P44" i="15"/>
  <c r="P305" i="15"/>
  <c r="P67" i="15"/>
  <c r="P100" i="15"/>
  <c r="P85" i="15"/>
  <c r="P119" i="15"/>
  <c r="P121" i="15"/>
  <c r="W55" i="15"/>
  <c r="P252" i="15"/>
  <c r="P135" i="15"/>
  <c r="P281" i="15"/>
  <c r="P271" i="15"/>
  <c r="P293" i="15"/>
  <c r="P2" i="15"/>
  <c r="P149" i="15"/>
  <c r="P318" i="15"/>
  <c r="P77" i="15"/>
  <c r="P146" i="15"/>
  <c r="P227" i="15"/>
  <c r="P68" i="15"/>
  <c r="P37" i="15"/>
  <c r="P32" i="15"/>
  <c r="P287" i="15"/>
  <c r="P311" i="15"/>
  <c r="P78" i="15"/>
  <c r="P276" i="15"/>
  <c r="P117" i="15"/>
  <c r="P103" i="15"/>
  <c r="P316" i="15"/>
  <c r="P93" i="15"/>
  <c r="P6" i="15"/>
  <c r="P99" i="15"/>
  <c r="P108" i="15"/>
  <c r="P312" i="15"/>
  <c r="P251" i="15"/>
  <c r="P95" i="15"/>
  <c r="P92" i="15"/>
  <c r="P114" i="15"/>
  <c r="P109" i="15"/>
  <c r="P107" i="15"/>
  <c r="P279" i="15"/>
  <c r="P301" i="15"/>
  <c r="P17" i="15"/>
  <c r="P101" i="15"/>
  <c r="P66" i="15"/>
  <c r="P145" i="15"/>
  <c r="P54" i="15"/>
  <c r="P222" i="15"/>
  <c r="P280" i="15"/>
  <c r="P257" i="15"/>
  <c r="P79" i="15"/>
  <c r="P115" i="15"/>
  <c r="P20" i="15"/>
  <c r="P106" i="15"/>
  <c r="P35" i="15"/>
  <c r="P231" i="15"/>
  <c r="P270" i="15"/>
  <c r="P53" i="15"/>
  <c r="P40" i="15"/>
  <c r="P302" i="15"/>
  <c r="P300" i="15"/>
  <c r="P45" i="15"/>
  <c r="P133" i="15"/>
  <c r="P144" i="15"/>
  <c r="P154" i="15"/>
  <c r="P267" i="15"/>
  <c r="P74" i="15"/>
  <c r="P11" i="15"/>
  <c r="P22" i="15"/>
  <c r="P128" i="15"/>
  <c r="P150" i="15"/>
  <c r="P223" i="15"/>
  <c r="P264" i="15"/>
  <c r="P239" i="15"/>
  <c r="P304" i="15"/>
  <c r="P82" i="15"/>
  <c r="P73" i="15"/>
  <c r="P282" i="15"/>
  <c r="P104" i="15"/>
  <c r="P14" i="15"/>
  <c r="P130" i="15"/>
  <c r="P151" i="15"/>
  <c r="P52" i="15"/>
  <c r="P47" i="15"/>
  <c r="P229" i="15"/>
  <c r="P87" i="15"/>
  <c r="P110" i="15"/>
  <c r="P33" i="15"/>
  <c r="P266" i="15"/>
  <c r="P29" i="15"/>
  <c r="I269" i="15"/>
  <c r="J269" i="15" s="1"/>
  <c r="P292" i="15"/>
  <c r="I147" i="15"/>
  <c r="J147" i="15" s="1"/>
  <c r="P23" i="15"/>
  <c r="P63" i="15"/>
  <c r="P141" i="15"/>
  <c r="I235" i="15"/>
  <c r="J235" i="15" s="1"/>
  <c r="I249" i="15"/>
  <c r="J249" i="15" s="1"/>
  <c r="I284" i="15"/>
  <c r="J284" i="15" s="1"/>
  <c r="I125" i="15"/>
  <c r="I120" i="15"/>
  <c r="J120" i="15" s="1"/>
  <c r="I102" i="15"/>
  <c r="J102" i="15" s="1"/>
  <c r="I48" i="15"/>
  <c r="J48" i="15" s="1"/>
  <c r="I220" i="15"/>
  <c r="J220" i="15" s="1"/>
  <c r="I265" i="15"/>
  <c r="J265" i="15" s="1"/>
  <c r="I299" i="15"/>
  <c r="J299" i="15" s="1"/>
  <c r="I76" i="15"/>
  <c r="J76" i="15" s="1"/>
  <c r="I116" i="15"/>
  <c r="J116" i="15" s="1"/>
  <c r="I72" i="15"/>
  <c r="J72" i="15" s="1"/>
  <c r="I274" i="15"/>
  <c r="J274" i="15" s="1"/>
  <c r="I308" i="15"/>
  <c r="I226" i="15"/>
  <c r="J226" i="15" s="1"/>
  <c r="I112" i="15"/>
  <c r="J112" i="15" s="1"/>
  <c r="I126" i="15"/>
  <c r="AD12" i="15"/>
  <c r="I19" i="15"/>
  <c r="J19" i="15" s="1"/>
  <c r="I309" i="15"/>
  <c r="I81" i="15"/>
  <c r="J81" i="15" s="1"/>
  <c r="I16" i="15"/>
  <c r="J16" i="15" s="1"/>
  <c r="I21" i="15"/>
  <c r="J21" i="15" s="1"/>
  <c r="I26" i="15"/>
  <c r="I289" i="15"/>
  <c r="J289" i="15" s="1"/>
  <c r="I242" i="15"/>
  <c r="I124" i="15"/>
  <c r="I118" i="15"/>
  <c r="J118" i="15" s="1"/>
  <c r="I90" i="15"/>
  <c r="I277" i="15"/>
  <c r="I221" i="15"/>
  <c r="J221" i="15" s="1"/>
  <c r="I129" i="15"/>
  <c r="J129" i="15" s="1"/>
  <c r="I244" i="15"/>
  <c r="I259" i="15"/>
  <c r="J259" i="15" s="1"/>
  <c r="I64" i="15"/>
  <c r="J64" i="15" s="1"/>
  <c r="I89" i="15"/>
  <c r="I88" i="15"/>
  <c r="J88" i="15" s="1"/>
  <c r="I83" i="15"/>
  <c r="J83" i="15" s="1"/>
  <c r="I283" i="15"/>
  <c r="J283" i="15" s="1"/>
  <c r="I136" i="15"/>
  <c r="J136" i="15" s="1"/>
  <c r="I31" i="15"/>
  <c r="J31" i="15" s="1"/>
  <c r="Z12" i="15"/>
  <c r="W33" i="15" s="1"/>
  <c r="I42" i="15"/>
  <c r="J42" i="15" s="1"/>
  <c r="I240" i="15"/>
  <c r="J240" i="15" s="1"/>
  <c r="I298" i="15"/>
  <c r="J298" i="15" s="1"/>
  <c r="I258" i="15"/>
  <c r="J258" i="15" s="1"/>
  <c r="I123" i="15"/>
  <c r="I232" i="15"/>
  <c r="J232" i="15" s="1"/>
  <c r="I8" i="15"/>
  <c r="J8" i="15" s="1"/>
  <c r="I43" i="15"/>
  <c r="J43" i="15" s="1"/>
  <c r="I137" i="15"/>
  <c r="J137" i="15" s="1"/>
  <c r="I148" i="15"/>
  <c r="J148" i="15" s="1"/>
  <c r="I243" i="15"/>
  <c r="P238" i="15"/>
  <c r="I55" i="15"/>
  <c r="J55" i="15" s="1"/>
  <c r="I41" i="15"/>
  <c r="J41" i="15" s="1"/>
  <c r="I152" i="15"/>
  <c r="J152" i="15" s="1"/>
  <c r="I230" i="15"/>
  <c r="J230" i="15" s="1"/>
  <c r="I143" i="15"/>
  <c r="J143" i="15" s="1"/>
  <c r="I268" i="15"/>
  <c r="J268" i="15" s="1"/>
  <c r="I237" i="15"/>
  <c r="J237" i="15" s="1"/>
  <c r="I228" i="15"/>
  <c r="J228" i="15" s="1"/>
  <c r="I286" i="15"/>
  <c r="J286" i="15" s="1"/>
  <c r="I260" i="15"/>
  <c r="J260" i="15" s="1"/>
  <c r="I4" i="15"/>
  <c r="J4" i="15" s="1"/>
  <c r="I111" i="15"/>
  <c r="J111" i="15" s="1"/>
  <c r="I5" i="15"/>
  <c r="J5" i="15" s="1"/>
  <c r="I70" i="15"/>
  <c r="J70" i="15" s="1"/>
  <c r="I296" i="15"/>
  <c r="J296" i="15" s="1"/>
  <c r="I273" i="15"/>
  <c r="J273" i="15" s="1"/>
  <c r="I39" i="15"/>
  <c r="J39" i="15" s="1"/>
  <c r="I113" i="15"/>
  <c r="J113" i="15" s="1"/>
  <c r="I3" i="15"/>
  <c r="J3" i="15" s="1"/>
  <c r="I84" i="15"/>
  <c r="J84" i="15" s="1"/>
  <c r="I247" i="15"/>
  <c r="I317" i="15"/>
  <c r="I94" i="15"/>
  <c r="I288" i="15"/>
  <c r="J288" i="15" s="1"/>
  <c r="I291" i="15"/>
  <c r="J291" i="15" s="1"/>
  <c r="I18" i="15"/>
  <c r="J18" i="15" s="1"/>
  <c r="I28" i="15"/>
  <c r="I65" i="15"/>
  <c r="J65" i="15" s="1"/>
  <c r="I255" i="15"/>
  <c r="J255" i="15" s="1"/>
  <c r="I224" i="15"/>
  <c r="J224" i="15" s="1"/>
  <c r="I139" i="15"/>
  <c r="J139" i="15" s="1"/>
  <c r="I97" i="15"/>
  <c r="J97" i="15" s="1"/>
  <c r="I275" i="15"/>
  <c r="I225" i="15"/>
  <c r="J225" i="15" s="1"/>
  <c r="I131" i="15"/>
  <c r="J131" i="15" s="1"/>
  <c r="I140" i="15"/>
  <c r="J140" i="15" s="1"/>
  <c r="I142" i="15"/>
  <c r="J142" i="15" s="1"/>
  <c r="I138" i="15"/>
  <c r="J138" i="15" s="1"/>
  <c r="I134" i="15"/>
  <c r="J134" i="15" s="1"/>
  <c r="I36" i="15"/>
  <c r="J36" i="15" s="1"/>
  <c r="I263" i="15"/>
  <c r="J263" i="15" s="1"/>
  <c r="I71" i="15"/>
  <c r="J71" i="15" s="1"/>
  <c r="I25" i="15"/>
  <c r="I12" i="15"/>
  <c r="J12" i="15" s="1"/>
  <c r="I122" i="15"/>
  <c r="I294" i="15"/>
  <c r="J294" i="15" s="1"/>
  <c r="I307" i="15"/>
  <c r="I49" i="15"/>
  <c r="J49" i="15" s="1"/>
  <c r="I34" i="15"/>
  <c r="J34" i="15" s="1"/>
  <c r="AC12" i="15"/>
  <c r="W22" i="15" s="1"/>
  <c r="I46" i="15"/>
  <c r="J46" i="15" s="1"/>
  <c r="I303" i="15"/>
  <c r="J303" i="15" s="1"/>
  <c r="I241" i="15"/>
  <c r="J241" i="15" s="1"/>
  <c r="I297" i="15"/>
  <c r="J297" i="15" s="1"/>
  <c r="I69" i="15"/>
  <c r="J69" i="15" s="1"/>
  <c r="I158" i="15"/>
  <c r="I157" i="15"/>
  <c r="I156" i="15"/>
  <c r="I153" i="15"/>
  <c r="I246" i="15"/>
  <c r="P246" i="15" s="1"/>
  <c r="I233" i="15"/>
  <c r="J233" i="15" s="1"/>
  <c r="I261" i="15"/>
  <c r="J261" i="15" s="1"/>
  <c r="I278" i="15"/>
  <c r="I310" i="15"/>
  <c r="I306" i="15"/>
  <c r="J306" i="15" s="1"/>
  <c r="I30" i="15"/>
  <c r="I13" i="15"/>
  <c r="J13" i="15" s="1"/>
  <c r="I24" i="15"/>
  <c r="J24" i="15" s="1"/>
  <c r="I27" i="15"/>
  <c r="I262" i="15"/>
  <c r="J262" i="15" s="1"/>
  <c r="I75" i="15"/>
  <c r="J75" i="15" s="1"/>
  <c r="I254" i="15"/>
  <c r="J254" i="15" s="1"/>
  <c r="I105" i="15"/>
  <c r="J105" i="15" s="1"/>
  <c r="W23" i="15" l="1"/>
  <c r="W25" i="15" s="1"/>
  <c r="W28" i="15"/>
  <c r="P127" i="15"/>
  <c r="P290" i="15"/>
  <c r="P253" i="15"/>
  <c r="P38" i="15"/>
  <c r="P94" i="15"/>
  <c r="P105" i="15"/>
  <c r="P306" i="15"/>
  <c r="P156" i="15"/>
  <c r="P71" i="15"/>
  <c r="P131" i="15"/>
  <c r="P65" i="15"/>
  <c r="P317" i="15"/>
  <c r="P70" i="15"/>
  <c r="P237" i="15"/>
  <c r="P258" i="15"/>
  <c r="P283" i="15"/>
  <c r="P221" i="15"/>
  <c r="P289" i="15"/>
  <c r="P19" i="15"/>
  <c r="P308" i="15"/>
  <c r="P48" i="15"/>
  <c r="P86" i="15"/>
  <c r="P255" i="15"/>
  <c r="P129" i="15"/>
  <c r="P34" i="15"/>
  <c r="P225" i="15"/>
  <c r="P247" i="15"/>
  <c r="P5" i="15"/>
  <c r="P268" i="15"/>
  <c r="P243" i="15"/>
  <c r="P83" i="15"/>
  <c r="P26" i="15"/>
  <c r="P274" i="15"/>
  <c r="P102" i="15"/>
  <c r="P153" i="15"/>
  <c r="P228" i="15"/>
  <c r="P226" i="15"/>
  <c r="P310" i="15"/>
  <c r="P28" i="15"/>
  <c r="P75" i="15"/>
  <c r="P278" i="15"/>
  <c r="P158" i="15"/>
  <c r="P49" i="15"/>
  <c r="P36" i="15"/>
  <c r="P275" i="15"/>
  <c r="P84" i="15"/>
  <c r="P111" i="15"/>
  <c r="P143" i="15"/>
  <c r="P148" i="15"/>
  <c r="P88" i="15"/>
  <c r="P277" i="15"/>
  <c r="P72" i="15"/>
  <c r="P120" i="15"/>
  <c r="P315" i="15"/>
  <c r="P25" i="15"/>
  <c r="P136" i="15"/>
  <c r="P157" i="15"/>
  <c r="P262" i="15"/>
  <c r="P261" i="15"/>
  <c r="P69" i="15"/>
  <c r="P307" i="15"/>
  <c r="P97" i="15"/>
  <c r="P18" i="15"/>
  <c r="P3" i="15"/>
  <c r="P230" i="15"/>
  <c r="P137" i="15"/>
  <c r="P89" i="15"/>
  <c r="P90" i="15"/>
  <c r="P16" i="15"/>
  <c r="P125" i="15"/>
  <c r="P46" i="15"/>
  <c r="P55" i="15"/>
  <c r="P254" i="15"/>
  <c r="P263" i="15"/>
  <c r="P27" i="15"/>
  <c r="P233" i="15"/>
  <c r="P297" i="15"/>
  <c r="P294" i="15"/>
  <c r="P134" i="15"/>
  <c r="P4" i="15"/>
  <c r="P152" i="15"/>
  <c r="P43" i="15"/>
  <c r="P42" i="15"/>
  <c r="P64" i="15"/>
  <c r="P76" i="15"/>
  <c r="P284" i="15"/>
  <c r="P140" i="15"/>
  <c r="P123" i="15"/>
  <c r="P24" i="15"/>
  <c r="P241" i="15"/>
  <c r="P138" i="15"/>
  <c r="P288" i="15"/>
  <c r="P39" i="15"/>
  <c r="P260" i="15"/>
  <c r="P8" i="15"/>
  <c r="P259" i="15"/>
  <c r="P309" i="15"/>
  <c r="P126" i="15"/>
  <c r="P299" i="15"/>
  <c r="P249" i="15"/>
  <c r="P30" i="15"/>
  <c r="P296" i="15"/>
  <c r="P220" i="15"/>
  <c r="P122" i="15"/>
  <c r="P139" i="15"/>
  <c r="P13" i="15"/>
  <c r="P303" i="15"/>
  <c r="P12" i="15"/>
  <c r="P142" i="15"/>
  <c r="P224" i="15"/>
  <c r="P273" i="15"/>
  <c r="P286" i="15"/>
  <c r="P41" i="15"/>
  <c r="P232" i="15"/>
  <c r="P31" i="15"/>
  <c r="P244" i="15"/>
  <c r="P124" i="15"/>
  <c r="P265" i="15"/>
  <c r="P235" i="15"/>
  <c r="P147" i="15"/>
  <c r="P113" i="15"/>
  <c r="P118" i="15"/>
  <c r="P298" i="15"/>
  <c r="X7" i="15" l="1"/>
  <c r="AB7" i="15" s="1"/>
  <c r="X10" i="15"/>
  <c r="AB10" i="15" s="1"/>
  <c r="X3" i="15"/>
  <c r="AB3" i="15" s="1"/>
  <c r="P269" i="15"/>
  <c r="W8" i="15"/>
  <c r="X8" i="15"/>
  <c r="AB8" i="15" s="1"/>
  <c r="P240" i="15"/>
  <c r="X9" i="15"/>
  <c r="AB9" i="15" s="1"/>
  <c r="W9" i="15"/>
  <c r="W3" i="15"/>
  <c r="W7" i="15"/>
  <c r="W10" i="15"/>
  <c r="X4" i="15"/>
  <c r="AB4" i="15" s="1"/>
  <c r="W4" i="15"/>
  <c r="X5" i="15"/>
  <c r="AB5" i="15" s="1"/>
  <c r="W2" i="15"/>
  <c r="P116" i="15"/>
  <c r="X6" i="15"/>
  <c r="AB6" i="15" s="1"/>
  <c r="W6" i="15"/>
  <c r="P21" i="15"/>
  <c r="X11" i="15"/>
  <c r="AB11" i="15" s="1"/>
  <c r="W11" i="15"/>
  <c r="W5" i="15"/>
  <c r="X2" i="15"/>
  <c r="W50" i="15"/>
  <c r="W48" i="15" s="1"/>
  <c r="W53" i="15" s="1"/>
  <c r="W56" i="15" s="1"/>
  <c r="R7" i="15" s="1"/>
  <c r="S7" i="15" s="1"/>
  <c r="P81" i="15"/>
  <c r="P112" i="15"/>
  <c r="P291" i="15"/>
  <c r="P242" i="15"/>
  <c r="T145" i="15"/>
  <c r="T231" i="15"/>
  <c r="T117" i="15"/>
  <c r="T151" i="15"/>
  <c r="T14" i="15"/>
  <c r="T313" i="15"/>
  <c r="T23" i="15"/>
  <c r="T20" i="15"/>
  <c r="T143" i="15"/>
  <c r="T277" i="15"/>
  <c r="T142" i="15"/>
  <c r="T307" i="15"/>
  <c r="T274" i="15"/>
  <c r="T70" i="15"/>
  <c r="T308" i="15"/>
  <c r="T26" i="15"/>
  <c r="T75" i="15"/>
  <c r="T9" i="15"/>
  <c r="T84" i="15"/>
  <c r="T8" i="15"/>
  <c r="T119" i="15"/>
  <c r="T118" i="15"/>
  <c r="T126" i="15"/>
  <c r="T265" i="15"/>
  <c r="T15" i="15"/>
  <c r="T310" i="15"/>
  <c r="T55" i="15"/>
  <c r="T76" i="15"/>
  <c r="T242" i="15"/>
  <c r="T246" i="15"/>
  <c r="T27" i="15"/>
  <c r="T241" i="15"/>
  <c r="T121" i="15"/>
  <c r="T71" i="15"/>
  <c r="T72" i="15"/>
  <c r="T232" i="15"/>
  <c r="T88" i="15"/>
  <c r="T41" i="15"/>
  <c r="T83" i="15"/>
  <c r="T49" i="15"/>
  <c r="T30" i="15"/>
  <c r="T247" i="15"/>
  <c r="T109" i="15"/>
  <c r="T19" i="15"/>
  <c r="T28" i="15"/>
  <c r="T233" i="15"/>
  <c r="T156" i="15"/>
  <c r="T153" i="15"/>
  <c r="R94" i="15" l="1"/>
  <c r="S94" i="15" s="1"/>
  <c r="R126" i="15"/>
  <c r="S126" i="15" s="1"/>
  <c r="R298" i="15"/>
  <c r="S298" i="15" s="1"/>
  <c r="R56" i="15"/>
  <c r="S56" i="15" s="1"/>
  <c r="R61" i="15"/>
  <c r="S61" i="15" s="1"/>
  <c r="R196" i="15"/>
  <c r="S196" i="15" s="1"/>
  <c r="R198" i="15"/>
  <c r="S198" i="15" s="1"/>
  <c r="R189" i="15"/>
  <c r="S189" i="15" s="1"/>
  <c r="R213" i="15"/>
  <c r="S213" i="15" s="1"/>
  <c r="R218" i="15"/>
  <c r="S218" i="15" s="1"/>
  <c r="R159" i="15"/>
  <c r="S159" i="15" s="1"/>
  <c r="R173" i="15"/>
  <c r="S173" i="15" s="1"/>
  <c r="R165" i="15"/>
  <c r="S165" i="15" s="1"/>
  <c r="R161" i="15"/>
  <c r="S161" i="15" s="1"/>
  <c r="R168" i="15"/>
  <c r="S168" i="15" s="1"/>
  <c r="R185" i="15"/>
  <c r="S185" i="15" s="1"/>
  <c r="R57" i="15"/>
  <c r="S57" i="15" s="1"/>
  <c r="R62" i="15"/>
  <c r="S62" i="15" s="1"/>
  <c r="R199" i="15"/>
  <c r="S199" i="15" s="1"/>
  <c r="R207" i="15"/>
  <c r="S207" i="15" s="1"/>
  <c r="R214" i="15"/>
  <c r="S214" i="15" s="1"/>
  <c r="R219" i="15"/>
  <c r="S219" i="15" s="1"/>
  <c r="R174" i="15"/>
  <c r="S174" i="15" s="1"/>
  <c r="R162" i="15"/>
  <c r="S162" i="15" s="1"/>
  <c r="R177" i="15"/>
  <c r="S177" i="15" s="1"/>
  <c r="R179" i="15"/>
  <c r="S179" i="15" s="1"/>
  <c r="R186" i="15"/>
  <c r="S186" i="15" s="1"/>
  <c r="R210" i="15"/>
  <c r="S210" i="15" s="1"/>
  <c r="R206" i="15"/>
  <c r="S206" i="15" s="1"/>
  <c r="R166" i="15"/>
  <c r="S166" i="15" s="1"/>
  <c r="R50" i="15"/>
  <c r="S50" i="15" s="1"/>
  <c r="R60" i="15"/>
  <c r="S60" i="15" s="1"/>
  <c r="R195" i="15"/>
  <c r="S195" i="15" s="1"/>
  <c r="R211" i="15"/>
  <c r="S211" i="15" s="1"/>
  <c r="R201" i="15"/>
  <c r="S201" i="15" s="1"/>
  <c r="R203" i="15"/>
  <c r="S203" i="15" s="1"/>
  <c r="R190" i="15"/>
  <c r="S190" i="15" s="1"/>
  <c r="R217" i="15"/>
  <c r="S217" i="15" s="1"/>
  <c r="R171" i="15"/>
  <c r="S171" i="15" s="1"/>
  <c r="R169" i="15"/>
  <c r="S169" i="15" s="1"/>
  <c r="R176" i="15"/>
  <c r="S176" i="15" s="1"/>
  <c r="R164" i="15"/>
  <c r="S164" i="15" s="1"/>
  <c r="R167" i="15"/>
  <c r="S167" i="15" s="1"/>
  <c r="R184" i="15"/>
  <c r="S184" i="15" s="1"/>
  <c r="R200" i="15"/>
  <c r="S200" i="15" s="1"/>
  <c r="R187" i="15"/>
  <c r="S187" i="15" s="1"/>
  <c r="R160" i="15"/>
  <c r="S160" i="15" s="1"/>
  <c r="R212" i="15"/>
  <c r="S212" i="15" s="1"/>
  <c r="R209" i="15"/>
  <c r="S209" i="15" s="1"/>
  <c r="R51" i="15"/>
  <c r="S51" i="15" s="1"/>
  <c r="R58" i="15"/>
  <c r="S58" i="15" s="1"/>
  <c r="R183" i="15"/>
  <c r="S183" i="15" s="1"/>
  <c r="R163" i="15"/>
  <c r="S163" i="15" s="1"/>
  <c r="R205" i="15"/>
  <c r="S205" i="15" s="1"/>
  <c r="R208" i="15"/>
  <c r="S208" i="15" s="1"/>
  <c r="R172" i="15"/>
  <c r="S172" i="15" s="1"/>
  <c r="R215" i="15"/>
  <c r="S215" i="15" s="1"/>
  <c r="R178" i="15"/>
  <c r="S178" i="15" s="1"/>
  <c r="R180" i="15"/>
  <c r="S180" i="15" s="1"/>
  <c r="R202" i="15"/>
  <c r="S202" i="15" s="1"/>
  <c r="R170" i="15"/>
  <c r="S170" i="15" s="1"/>
  <c r="R192" i="15"/>
  <c r="S192" i="15" s="1"/>
  <c r="R191" i="15"/>
  <c r="S191" i="15" s="1"/>
  <c r="R193" i="15"/>
  <c r="S193" i="15" s="1"/>
  <c r="R181" i="15"/>
  <c r="S181" i="15" s="1"/>
  <c r="R216" i="15"/>
  <c r="S216" i="15" s="1"/>
  <c r="R194" i="15"/>
  <c r="S194" i="15" s="1"/>
  <c r="R188" i="15"/>
  <c r="S188" i="15" s="1"/>
  <c r="R197" i="15"/>
  <c r="S197" i="15" s="1"/>
  <c r="R59" i="15"/>
  <c r="S59" i="15" s="1"/>
  <c r="R45" i="15"/>
  <c r="S45" i="15" s="1"/>
  <c r="R121" i="15"/>
  <c r="S121" i="15" s="1"/>
  <c r="R226" i="15"/>
  <c r="S226" i="15" s="1"/>
  <c r="R301" i="15"/>
  <c r="S301" i="15" s="1"/>
  <c r="X12" i="15"/>
  <c r="AB2" i="15"/>
  <c r="W12" i="15"/>
  <c r="W34" i="15" s="1"/>
  <c r="W35" i="15" s="1"/>
  <c r="R232" i="15"/>
  <c r="S232" i="15" s="1"/>
  <c r="R76" i="15"/>
  <c r="S76" i="15" s="1"/>
  <c r="R282" i="15"/>
  <c r="S282" i="15" s="1"/>
  <c r="R22" i="15"/>
  <c r="S22" i="15" s="1"/>
  <c r="R78" i="15"/>
  <c r="S78" i="15" s="1"/>
  <c r="R266" i="15"/>
  <c r="S266" i="15" s="1"/>
  <c r="R291" i="15"/>
  <c r="S291" i="15" s="1"/>
  <c r="R259" i="15"/>
  <c r="S259" i="15" s="1"/>
  <c r="R273" i="15"/>
  <c r="S273" i="15" s="1"/>
  <c r="R80" i="15"/>
  <c r="S80" i="15" s="1"/>
  <c r="R134" i="15"/>
  <c r="S134" i="15" s="1"/>
  <c r="R13" i="15"/>
  <c r="S13" i="15" s="1"/>
  <c r="W54" i="15"/>
  <c r="R52" i="15"/>
  <c r="S52" i="15" s="1"/>
  <c r="R31" i="15"/>
  <c r="S31" i="15" s="1"/>
  <c r="R49" i="15"/>
  <c r="S49" i="15" s="1"/>
  <c r="R139" i="15"/>
  <c r="S139" i="15" s="1"/>
  <c r="R265" i="15"/>
  <c r="S265" i="15" s="1"/>
  <c r="R275" i="15"/>
  <c r="S275" i="15" s="1"/>
  <c r="R269" i="15"/>
  <c r="S269" i="15" s="1"/>
  <c r="R147" i="15"/>
  <c r="S147" i="15" s="1"/>
  <c r="R157" i="15"/>
  <c r="S157" i="15" s="1"/>
  <c r="R241" i="15"/>
  <c r="S241" i="15" s="1"/>
  <c r="R108" i="15"/>
  <c r="S108" i="15" s="1"/>
  <c r="R142" i="15"/>
  <c r="S142" i="15" s="1"/>
  <c r="R84" i="15"/>
  <c r="S84" i="15" s="1"/>
  <c r="R54" i="15"/>
  <c r="S54" i="15" s="1"/>
  <c r="R116" i="15"/>
  <c r="S116" i="15" s="1"/>
  <c r="R120" i="15"/>
  <c r="S120" i="15" s="1"/>
  <c r="R156" i="15"/>
  <c r="S156" i="15" s="1"/>
  <c r="R258" i="15"/>
  <c r="S258" i="15" s="1"/>
  <c r="R117" i="15"/>
  <c r="S117" i="15" s="1"/>
  <c r="R260" i="15"/>
  <c r="S260" i="15" s="1"/>
  <c r="R240" i="15"/>
  <c r="S240" i="15" s="1"/>
  <c r="R23" i="15"/>
  <c r="S23" i="15" s="1"/>
  <c r="R119" i="15"/>
  <c r="S119" i="15" s="1"/>
  <c r="R87" i="15"/>
  <c r="S87" i="15" s="1"/>
  <c r="R279" i="15"/>
  <c r="S279" i="15" s="1"/>
  <c r="R264" i="15"/>
  <c r="S264" i="15" s="1"/>
  <c r="R105" i="15"/>
  <c r="S105" i="15" s="1"/>
  <c r="R101" i="15"/>
  <c r="S101" i="15" s="1"/>
  <c r="R255" i="15"/>
  <c r="S255" i="15" s="1"/>
  <c r="R40" i="15"/>
  <c r="S40" i="15" s="1"/>
  <c r="R66" i="15"/>
  <c r="S66" i="15" s="1"/>
  <c r="R132" i="15"/>
  <c r="S132" i="15" s="1"/>
  <c r="R140" i="15"/>
  <c r="S140" i="15" s="1"/>
  <c r="R225" i="15"/>
  <c r="S225" i="15" s="1"/>
  <c r="R85" i="15"/>
  <c r="S85" i="15" s="1"/>
  <c r="R252" i="15"/>
  <c r="S252" i="15" s="1"/>
  <c r="R315" i="15"/>
  <c r="S315" i="15" s="1"/>
  <c r="R312" i="15"/>
  <c r="S312" i="15" s="1"/>
  <c r="R285" i="15"/>
  <c r="S285" i="15" s="1"/>
  <c r="R278" i="15"/>
  <c r="S278" i="15" s="1"/>
  <c r="R10" i="15"/>
  <c r="S10" i="15" s="1"/>
  <c r="R256" i="15"/>
  <c r="S256" i="15" s="1"/>
  <c r="R89" i="15"/>
  <c r="S89" i="15" s="1"/>
  <c r="R42" i="15"/>
  <c r="S42" i="15" s="1"/>
  <c r="R97" i="15"/>
  <c r="S97" i="15" s="1"/>
  <c r="R86" i="15"/>
  <c r="S86" i="15" s="1"/>
  <c r="R317" i="15"/>
  <c r="S317" i="15" s="1"/>
  <c r="R124" i="15"/>
  <c r="S124" i="15" s="1"/>
  <c r="R299" i="15"/>
  <c r="S299" i="15" s="1"/>
  <c r="R79" i="15"/>
  <c r="S79" i="15" s="1"/>
  <c r="R318" i="15"/>
  <c r="S318" i="15" s="1"/>
  <c r="R271" i="15"/>
  <c r="S271" i="15" s="1"/>
  <c r="R152" i="15"/>
  <c r="S152" i="15" s="1"/>
  <c r="R18" i="15"/>
  <c r="S18" i="15" s="1"/>
  <c r="R257" i="15"/>
  <c r="S257" i="15" s="1"/>
  <c r="R280" i="15"/>
  <c r="S280" i="15" s="1"/>
  <c r="R284" i="15"/>
  <c r="S284" i="15" s="1"/>
  <c r="R244" i="15"/>
  <c r="S244" i="15" s="1"/>
  <c r="R14" i="15"/>
  <c r="S14" i="15" s="1"/>
  <c r="R34" i="15"/>
  <c r="S34" i="15" s="1"/>
  <c r="R221" i="15"/>
  <c r="S221" i="15" s="1"/>
  <c r="R131" i="15"/>
  <c r="S131" i="15" s="1"/>
  <c r="R26" i="15"/>
  <c r="S26" i="15" s="1"/>
  <c r="R277" i="15"/>
  <c r="S277" i="15" s="1"/>
  <c r="R289" i="15"/>
  <c r="S289" i="15" s="1"/>
  <c r="R307" i="15"/>
  <c r="S307" i="15" s="1"/>
  <c r="R292" i="15"/>
  <c r="S292" i="15" s="1"/>
  <c r="R308" i="15"/>
  <c r="S308" i="15" s="1"/>
  <c r="R228" i="15"/>
  <c r="S228" i="15" s="1"/>
  <c r="R24" i="15"/>
  <c r="S24" i="15" s="1"/>
  <c r="R224" i="15"/>
  <c r="S224" i="15" s="1"/>
  <c r="R107" i="15"/>
  <c r="S107" i="15" s="1"/>
  <c r="R236" i="15"/>
  <c r="S236" i="15" s="1"/>
  <c r="R128" i="15"/>
  <c r="S128" i="15" s="1"/>
  <c r="R251" i="15"/>
  <c r="S251" i="15" s="1"/>
  <c r="R234" i="15"/>
  <c r="S234" i="15" s="1"/>
  <c r="R21" i="15"/>
  <c r="S21" i="15" s="1"/>
  <c r="R74" i="15"/>
  <c r="S74" i="15" s="1"/>
  <c r="R95" i="15"/>
  <c r="S95" i="15" s="1"/>
  <c r="R245" i="15"/>
  <c r="S245" i="15" s="1"/>
  <c r="R100" i="15"/>
  <c r="S100" i="15" s="1"/>
  <c r="R229" i="15"/>
  <c r="S229" i="15" s="1"/>
  <c r="R75" i="15"/>
  <c r="S75" i="15" s="1"/>
  <c r="R314" i="15"/>
  <c r="S314" i="15" s="1"/>
  <c r="R99" i="15"/>
  <c r="S99" i="15" s="1"/>
  <c r="R149" i="15"/>
  <c r="S149" i="15" s="1"/>
  <c r="R37" i="15"/>
  <c r="S37" i="15" s="1"/>
  <c r="R155" i="15"/>
  <c r="S155" i="15" s="1"/>
  <c r="R81" i="15"/>
  <c r="S81" i="15" s="1"/>
  <c r="R112" i="15"/>
  <c r="S112" i="15" s="1"/>
  <c r="R48" i="15"/>
  <c r="S48" i="15" s="1"/>
  <c r="R102" i="15"/>
  <c r="S102" i="15" s="1"/>
  <c r="R35" i="15"/>
  <c r="S35" i="15" s="1"/>
  <c r="R98" i="15"/>
  <c r="S98" i="15" s="1"/>
  <c r="R71" i="15"/>
  <c r="S71" i="15" s="1"/>
  <c r="R3" i="15"/>
  <c r="S3" i="15" s="1"/>
  <c r="R103" i="15"/>
  <c r="S103" i="15" s="1"/>
  <c r="R310" i="15"/>
  <c r="S310" i="15" s="1"/>
  <c r="R247" i="15"/>
  <c r="S247" i="15" s="1"/>
  <c r="R274" i="15"/>
  <c r="S274" i="15" s="1"/>
  <c r="R138" i="15"/>
  <c r="S138" i="15" s="1"/>
  <c r="R261" i="15"/>
  <c r="S261" i="15" s="1"/>
  <c r="R5" i="15"/>
  <c r="S5" i="15" s="1"/>
  <c r="R123" i="15"/>
  <c r="S123" i="15" s="1"/>
  <c r="R281" i="15"/>
  <c r="S281" i="15" s="1"/>
  <c r="R122" i="15"/>
  <c r="S122" i="15" s="1"/>
  <c r="R294" i="15"/>
  <c r="S294" i="15" s="1"/>
  <c r="R150" i="15"/>
  <c r="S150" i="15" s="1"/>
  <c r="R143" i="15"/>
  <c r="S143" i="15" s="1"/>
  <c r="R114" i="15"/>
  <c r="S114" i="15" s="1"/>
  <c r="R239" i="15"/>
  <c r="S239" i="15" s="1"/>
  <c r="R136" i="15"/>
  <c r="S136" i="15" s="1"/>
  <c r="R316" i="15"/>
  <c r="S316" i="15" s="1"/>
  <c r="R141" i="15"/>
  <c r="S141" i="15" s="1"/>
  <c r="R253" i="15"/>
  <c r="S253" i="15" s="1"/>
  <c r="R300" i="15"/>
  <c r="S300" i="15" s="1"/>
  <c r="R246" i="15"/>
  <c r="S246" i="15" s="1"/>
  <c r="R44" i="15"/>
  <c r="S44" i="15" s="1"/>
  <c r="R91" i="15"/>
  <c r="S91" i="15" s="1"/>
  <c r="R272" i="15"/>
  <c r="S272" i="15" s="1"/>
  <c r="R30" i="15"/>
  <c r="S30" i="15" s="1"/>
  <c r="R297" i="15"/>
  <c r="S297" i="15" s="1"/>
  <c r="R88" i="15"/>
  <c r="S88" i="15" s="1"/>
  <c r="R67" i="15"/>
  <c r="S67" i="15" s="1"/>
  <c r="R16" i="15"/>
  <c r="S16" i="15" s="1"/>
  <c r="R72" i="15"/>
  <c r="S72" i="15" s="1"/>
  <c r="R222" i="15"/>
  <c r="S222" i="15" s="1"/>
  <c r="R39" i="15"/>
  <c r="S39" i="15" s="1"/>
  <c r="R283" i="15"/>
  <c r="S283" i="15" s="1"/>
  <c r="R109" i="15"/>
  <c r="S109" i="15" s="1"/>
  <c r="R146" i="15"/>
  <c r="S146" i="15" s="1"/>
  <c r="R130" i="15"/>
  <c r="S130" i="15" s="1"/>
  <c r="R106" i="15"/>
  <c r="S106" i="15" s="1"/>
  <c r="R65" i="15"/>
  <c r="S65" i="15" s="1"/>
  <c r="R313" i="15"/>
  <c r="S313" i="15" s="1"/>
  <c r="R20" i="15"/>
  <c r="S20" i="15" s="1"/>
  <c r="R64" i="15"/>
  <c r="S64" i="15" s="1"/>
  <c r="R32" i="15"/>
  <c r="S32" i="15" s="1"/>
  <c r="R68" i="15"/>
  <c r="S68" i="15" s="1"/>
  <c r="R137" i="15"/>
  <c r="S137" i="15" s="1"/>
  <c r="R148" i="15"/>
  <c r="S148" i="15" s="1"/>
  <c r="R306" i="15"/>
  <c r="S306" i="15" s="1"/>
  <c r="R304" i="15"/>
  <c r="S304" i="15" s="1"/>
  <c r="R127" i="15"/>
  <c r="S127" i="15" s="1"/>
  <c r="R12" i="15"/>
  <c r="S12" i="15" s="1"/>
  <c r="R11" i="15"/>
  <c r="S11" i="15" s="1"/>
  <c r="R47" i="15"/>
  <c r="S47" i="15" s="1"/>
  <c r="R303" i="15"/>
  <c r="S303" i="15" s="1"/>
  <c r="R262" i="15"/>
  <c r="S262" i="15" s="1"/>
  <c r="R19" i="15"/>
  <c r="S19" i="15" s="1"/>
  <c r="R249" i="15"/>
  <c r="S249" i="15" s="1"/>
  <c r="R235" i="15"/>
  <c r="S235" i="15" s="1"/>
  <c r="R4" i="15"/>
  <c r="S4" i="15" s="1"/>
  <c r="R263" i="15"/>
  <c r="S263" i="15" s="1"/>
  <c r="R9" i="15"/>
  <c r="S9" i="15" s="1"/>
  <c r="R254" i="15"/>
  <c r="S254" i="15" s="1"/>
  <c r="R230" i="15"/>
  <c r="S230" i="15" s="1"/>
  <c r="R41" i="15"/>
  <c r="S41" i="15" s="1"/>
  <c r="R270" i="15"/>
  <c r="S270" i="15" s="1"/>
  <c r="R6" i="15"/>
  <c r="S6" i="15" s="1"/>
  <c r="R267" i="15"/>
  <c r="S267" i="15" s="1"/>
  <c r="R96" i="15"/>
  <c r="S96" i="15" s="1"/>
  <c r="R2" i="15"/>
  <c r="S2" i="15" s="1"/>
  <c r="R104" i="15"/>
  <c r="S104" i="15" s="1"/>
  <c r="R133" i="15"/>
  <c r="S133" i="15" s="1"/>
  <c r="R113" i="15"/>
  <c r="S113" i="15" s="1"/>
  <c r="R231" i="15"/>
  <c r="S231" i="15" s="1"/>
  <c r="R145" i="15"/>
  <c r="S145" i="15" s="1"/>
  <c r="R286" i="15"/>
  <c r="S286" i="15" s="1"/>
  <c r="R77" i="15"/>
  <c r="S77" i="15" s="1"/>
  <c r="R311" i="15"/>
  <c r="S311" i="15" s="1"/>
  <c r="R111" i="15"/>
  <c r="S111" i="15" s="1"/>
  <c r="R36" i="15"/>
  <c r="S36" i="15" s="1"/>
  <c r="R242" i="15"/>
  <c r="S242" i="15" s="1"/>
  <c r="R33" i="15"/>
  <c r="S33" i="15" s="1"/>
  <c r="R129" i="15"/>
  <c r="S129" i="15" s="1"/>
  <c r="R8" i="15"/>
  <c r="S8" i="15" s="1"/>
  <c r="R69" i="15"/>
  <c r="S69" i="15" s="1"/>
  <c r="R296" i="15"/>
  <c r="S296" i="15" s="1"/>
  <c r="R43" i="15"/>
  <c r="S43" i="15" s="1"/>
  <c r="R53" i="15"/>
  <c r="S53" i="15" s="1"/>
  <c r="R154" i="15"/>
  <c r="S154" i="15" s="1"/>
  <c r="R305" i="15"/>
  <c r="S305" i="15" s="1"/>
  <c r="R92" i="15"/>
  <c r="S92" i="15" s="1"/>
  <c r="R237" i="15"/>
  <c r="S237" i="15" s="1"/>
  <c r="R73" i="15"/>
  <c r="S73" i="15" s="1"/>
  <c r="R38" i="15"/>
  <c r="S38" i="15" s="1"/>
  <c r="R227" i="15"/>
  <c r="S227" i="15" s="1"/>
  <c r="R223" i="15"/>
  <c r="S223" i="15" s="1"/>
  <c r="R115" i="15"/>
  <c r="S115" i="15" s="1"/>
  <c r="R268" i="15"/>
  <c r="S268" i="15" s="1"/>
  <c r="R287" i="15"/>
  <c r="S287" i="15" s="1"/>
  <c r="R29" i="15"/>
  <c r="S29" i="15" s="1"/>
  <c r="R63" i="15"/>
  <c r="S63" i="15" s="1"/>
  <c r="R238" i="15"/>
  <c r="S238" i="15" s="1"/>
  <c r="R93" i="15"/>
  <c r="S93" i="15" s="1"/>
  <c r="R288" i="15"/>
  <c r="S288" i="15" s="1"/>
  <c r="R276" i="15"/>
  <c r="S276" i="15" s="1"/>
  <c r="R110" i="15"/>
  <c r="S110" i="15" s="1"/>
  <c r="R220" i="15"/>
  <c r="S220" i="15" s="1"/>
  <c r="R27" i="15"/>
  <c r="S27" i="15" s="1"/>
  <c r="R15" i="15"/>
  <c r="S15" i="15" s="1"/>
  <c r="R90" i="15"/>
  <c r="S90" i="15" s="1"/>
  <c r="R83" i="15"/>
  <c r="S83" i="15" s="1"/>
  <c r="R153" i="15"/>
  <c r="S153" i="15" s="1"/>
  <c r="R28" i="15"/>
  <c r="S28" i="15" s="1"/>
  <c r="R25" i="15"/>
  <c r="S25" i="15" s="1"/>
  <c r="R55" i="15"/>
  <c r="S55" i="15" s="1"/>
  <c r="R233" i="15"/>
  <c r="S233" i="15" s="1"/>
  <c r="R302" i="15"/>
  <c r="S302" i="15" s="1"/>
  <c r="R82" i="15"/>
  <c r="S82" i="15" s="1"/>
  <c r="R70" i="15"/>
  <c r="S70" i="15" s="1"/>
  <c r="R248" i="15"/>
  <c r="S248" i="15" s="1"/>
  <c r="R151" i="15"/>
  <c r="S151" i="15" s="1"/>
  <c r="R144" i="15"/>
  <c r="S144" i="15" s="1"/>
  <c r="R295" i="15"/>
  <c r="S295" i="15" s="1"/>
  <c r="R17" i="15"/>
  <c r="S17" i="15" s="1"/>
  <c r="R158" i="15"/>
  <c r="S158" i="15" s="1"/>
  <c r="R125" i="15"/>
  <c r="S125" i="15" s="1"/>
  <c r="R290" i="15"/>
  <c r="S290" i="15" s="1"/>
  <c r="R293" i="15"/>
  <c r="S293" i="15" s="1"/>
  <c r="R135" i="15"/>
  <c r="S135" i="15" s="1"/>
  <c r="R309" i="15"/>
  <c r="S309" i="15" s="1"/>
  <c r="R46" i="15"/>
  <c r="S46" i="15" s="1"/>
  <c r="R250" i="15"/>
  <c r="S250" i="15" s="1"/>
  <c r="R243" i="15"/>
  <c r="S243" i="15" s="1"/>
  <c r="R118" i="15"/>
  <c r="S118" i="15" s="1"/>
  <c r="AB12" i="15" l="1"/>
  <c r="W30" i="15"/>
  <c r="W27" i="15"/>
  <c r="T80" i="15" l="1"/>
  <c r="T37" i="15"/>
  <c r="T253" i="15"/>
  <c r="T282" i="15"/>
  <c r="T67" i="15"/>
  <c r="T256" i="15"/>
  <c r="T129" i="15"/>
  <c r="T3" i="15"/>
  <c r="T134" i="15"/>
  <c r="T36" i="15"/>
  <c r="T222" i="15"/>
  <c r="T103" i="15"/>
  <c r="T132" i="15"/>
  <c r="T33" i="15"/>
  <c r="T127" i="15"/>
  <c r="T97" i="15"/>
  <c r="T96" i="15"/>
  <c r="T101" i="15"/>
  <c r="T289" i="15"/>
  <c r="T130" i="15"/>
  <c r="T100" i="15"/>
  <c r="T252" i="15"/>
  <c r="T35" i="15"/>
  <c r="T296" i="15"/>
  <c r="T102" i="15"/>
  <c r="T268" i="15"/>
  <c r="T124" i="15"/>
  <c r="T315" i="15"/>
  <c r="T298" i="15"/>
  <c r="T273" i="15"/>
  <c r="T98" i="15"/>
  <c r="T39" i="15"/>
  <c r="T106" i="15"/>
  <c r="T78" i="15"/>
  <c r="T317" i="15"/>
  <c r="T286" i="15"/>
  <c r="T157" i="15"/>
  <c r="T65" i="15"/>
  <c r="T284" i="15"/>
  <c r="T225" i="15"/>
  <c r="T150" i="15"/>
  <c r="T262" i="15"/>
  <c r="T82" i="15"/>
  <c r="T261" i="15"/>
  <c r="T293" i="15"/>
  <c r="T4" i="15"/>
  <c r="T138" i="15"/>
  <c r="T116" i="15"/>
  <c r="T6" i="15"/>
  <c r="T135" i="15"/>
  <c r="T123" i="15"/>
  <c r="T318" i="15"/>
  <c r="T316" i="15"/>
  <c r="T139" i="15"/>
  <c r="T31" i="15"/>
  <c r="T263" i="15"/>
  <c r="T304" i="15"/>
  <c r="T105" i="15"/>
  <c r="T125" i="15"/>
  <c r="T16" i="15"/>
  <c r="T275" i="15"/>
  <c r="T257" i="15"/>
  <c r="T115" i="15"/>
  <c r="T297" i="15"/>
  <c r="T38" i="15"/>
  <c r="T306" i="15"/>
  <c r="T77" i="15"/>
  <c r="T240" i="15"/>
  <c r="T294" i="15"/>
  <c r="T108" i="15"/>
  <c r="T114" i="15"/>
  <c r="T249" i="15"/>
  <c r="T81" i="15"/>
  <c r="T229" i="15" l="1"/>
  <c r="T228" i="15"/>
  <c r="T259" i="15"/>
  <c r="T285" i="15"/>
  <c r="T254" i="15"/>
  <c r="T137" i="15"/>
  <c r="T251" i="15"/>
  <c r="T258" i="15"/>
  <c r="T283" i="15"/>
  <c r="T290" i="15"/>
  <c r="T99" i="15"/>
  <c r="T63" i="15"/>
  <c r="T226" i="15"/>
  <c r="T288" i="15"/>
  <c r="T5" i="15"/>
  <c r="T131" i="15"/>
  <c r="T250" i="15"/>
  <c r="T189" i="15"/>
  <c r="T166" i="15"/>
  <c r="T165" i="15"/>
  <c r="T161" i="15"/>
  <c r="T168" i="15"/>
  <c r="T190" i="15"/>
  <c r="T159" i="15"/>
  <c r="T169" i="15"/>
  <c r="T162" i="15"/>
  <c r="T191" i="15"/>
  <c r="T194" i="15"/>
  <c r="T193" i="15"/>
  <c r="T188" i="15"/>
  <c r="T192" i="15"/>
  <c r="T170" i="15"/>
  <c r="T164" i="15"/>
  <c r="T167" i="15"/>
  <c r="T160" i="15"/>
  <c r="T163" i="15"/>
  <c r="T7" i="15"/>
  <c r="T64" i="15"/>
  <c r="T66" i="15"/>
  <c r="T133" i="15"/>
  <c r="T68" i="15"/>
  <c r="T69" i="15"/>
  <c r="T220" i="15"/>
  <c r="T86" i="15"/>
  <c r="AE9" i="15"/>
  <c r="AF9" i="15" s="1"/>
  <c r="AE8" i="15"/>
  <c r="AF8" i="15" s="1"/>
  <c r="AE4" i="15"/>
  <c r="AF4" i="15" s="1"/>
  <c r="AE11" i="15"/>
  <c r="AF11" i="15" s="1"/>
  <c r="AE3" i="15"/>
  <c r="AF3" i="15" s="1"/>
  <c r="AE5" i="15"/>
  <c r="AF5" i="15" s="1"/>
  <c r="AE10" i="15"/>
  <c r="AF10" i="15" s="1"/>
  <c r="AE6" i="15"/>
  <c r="AF6" i="15" s="1"/>
  <c r="AE7" i="15"/>
  <c r="AF7" i="15" s="1"/>
  <c r="AE2" i="15"/>
  <c r="AF2" i="15" s="1"/>
  <c r="T223" i="15"/>
  <c r="T34" i="15"/>
  <c r="T148" i="15"/>
  <c r="T260" i="15"/>
  <c r="T122" i="15"/>
  <c r="T221" i="15"/>
  <c r="T25" i="15"/>
  <c r="T21" i="15"/>
  <c r="W36" i="15"/>
  <c r="T104" i="15"/>
  <c r="T141" i="15"/>
  <c r="T224" i="15"/>
  <c r="T2" i="15"/>
  <c r="T255" i="15"/>
  <c r="T236" i="15"/>
  <c r="T271" i="15"/>
  <c r="T295" i="15"/>
  <c r="T140" i="15"/>
  <c r="T237" i="15"/>
  <c r="T128" i="15"/>
  <c r="T287" i="15"/>
  <c r="T235" i="15"/>
  <c r="T32" i="15"/>
  <c r="T146" i="15"/>
  <c r="T79" i="15"/>
  <c r="T227" i="15"/>
  <c r="T269" i="15"/>
  <c r="T107" i="15"/>
  <c r="T158" i="15"/>
  <c r="T136" i="15"/>
  <c r="T40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3" xr16:uid="{00000000-0015-0000-FFFF-FFFF02000000}" keepAlive="1" name="Query - draft 2019" description="Connection to the 'draft 2019' query in the workbook." type="5" refreshedVersion="6" background="1" saveData="1">
    <dbPr connection="Provider=Microsoft.Mashup.OleDb.1;Data Source=$Workbook$;Location=&quot;draft 2019&quot;;Extended Properties=&quot;&quot;" command="SELECT * FROM [draft 2019]"/>
  </connection>
  <connection id="4" xr16:uid="{00000000-0015-0000-FFFF-FFFF03000000}" keepAlive="1" name="Query - draft order 2019" description="Connection to the 'draft order 2019' query in the workbook." type="5" refreshedVersion="0" background="1">
    <dbPr connection="Provider=Microsoft.Mashup.OleDb.1;Data Source=$Workbook$;Location=&quot;draft order 2019&quot;;Extended Properties=&quot;&quot;" command="SELECT * FROM [draft order 2019]"/>
  </connection>
  <connection id="5" xr16:uid="{00000000-0015-0000-FFFF-FFFF04000000}" keepAlive="1" name="Query - draft trades 2019" description="Connection to the 'draft trades 2019' query in the workbook." type="5" refreshedVersion="0" background="1">
    <dbPr connection="Provider=Microsoft.Mashup.OleDb.1;Data Source=$Workbook$;Location=&quot;draft trades 2019&quot;;Extended Properties=&quot;&quot;" command="SELECT * FROM [draft trades 2019]"/>
  </connection>
  <connection id="6" xr16:uid="{00000000-0015-0000-FFFF-FFFF05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7" xr16:uid="{00000000-0015-0000-FFFF-FFFF06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8" xr16:uid="{00000000-0015-0000-FFFF-FFFF07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9" xr16:uid="{00000000-0015-0000-FFFF-FFFF08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10" xr16:uid="{00000000-0015-0000-FFFF-FFFF09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</connections>
</file>

<file path=xl/sharedStrings.xml><?xml version="1.0" encoding="utf-8"?>
<sst xmlns="http://schemas.openxmlformats.org/spreadsheetml/2006/main" count="48800" uniqueCount="14535">
  <si>
    <t>roster_id</t>
  </si>
  <si>
    <t>league_id</t>
  </si>
  <si>
    <t>297161941346963456</t>
  </si>
  <si>
    <t>412322101093998592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</si>
  <si>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</si>
  <si>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</si>
  <si>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</si>
  <si>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</si>
  <si>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</si>
  <si>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</si>
  <si>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</si>
  <si>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</si>
  <si>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</si>
  <si>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</si>
  <si>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</si>
  <si>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</si>
  <si>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</si>
  <si>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</si>
  <si>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</si>
  <si>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</si>
  <si>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</si>
  <si>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</si>
  <si>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</si>
  <si>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</si>
  <si>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</si>
  <si>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</si>
  <si>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</si>
  <si>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</si>
  <si>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</si>
  <si>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</si>
  <si>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</si>
  <si>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</si>
  <si>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</si>
  <si>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</si>
  <si>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</si>
  <si>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</si>
  <si>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</si>
  <si>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</si>
  <si>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</si>
  <si>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</si>
  <si>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</si>
  <si>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</si>
  <si>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</si>
  <si>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</si>
  <si>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</si>
  <si>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</si>
  <si>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</si>
  <si>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</si>
  <si>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</si>
  <si>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</si>
  <si>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</si>
  <si>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</si>
  <si>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</si>
  <si>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</si>
  <si>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</si>
  <si>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</si>
  <si>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</si>
  <si>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</si>
  <si>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</si>
  <si>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</si>
  <si>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</si>
  <si>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</si>
  <si>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</si>
  <si>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</si>
  <si>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</si>
  <si>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</si>
  <si>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</si>
  <si>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</si>
  <si>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</si>
  <si>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</si>
  <si>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</si>
  <si>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</si>
  <si>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</si>
  <si>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</si>
  <si>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</si>
  <si>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</si>
  <si>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</si>
  <si>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</si>
  <si>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</si>
  <si>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</si>
  <si>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</si>
  <si>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</si>
  <si>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</si>
  <si>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</si>
  <si>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</si>
  <si>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</si>
  <si>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</si>
  <si>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</si>
  <si>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</si>
  <si>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</si>
  <si>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</si>
  <si>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</si>
  <si>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</si>
  <si>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</si>
  <si>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</si>
  <si>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</si>
  <si>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</si>
  <si>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</si>
  <si>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</si>
  <si>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</si>
  <si>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</si>
  <si>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</si>
  <si>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</si>
  <si>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</si>
  <si>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</si>
  <si>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</si>
  <si>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</si>
  <si>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</si>
  <si>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</si>
  <si>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</si>
  <si>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</si>
  <si>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</si>
  <si>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</si>
  <si>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</si>
  <si>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</si>
  <si>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</si>
  <si>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</si>
  <si>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</si>
  <si>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</si>
  <si>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</si>
  <si>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</si>
  <si>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</si>
  <si>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</si>
  <si>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</si>
  <si>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</si>
  <si>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</si>
  <si>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</si>
  <si>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</si>
  <si>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</si>
  <si>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</si>
  <si>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</si>
  <si>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</si>
  <si>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</si>
  <si>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</si>
  <si>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</si>
  <si>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</si>
  <si>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</si>
  <si>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</si>
  <si>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</si>
  <si>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</si>
  <si>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</si>
  <si>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</si>
  <si>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</si>
  <si>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</si>
  <si>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</si>
  <si>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</si>
  <si>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</si>
  <si>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</si>
  <si>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</si>
  <si>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</si>
  <si>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</si>
  <si>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</si>
  <si>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</si>
  <si>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</si>
  <si>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</si>
  <si>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</si>
  <si>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</si>
  <si>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</si>
  <si>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</si>
  <si>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</si>
  <si>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</si>
  <si>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</si>
  <si>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</si>
  <si>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</si>
  <si>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</si>
  <si>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</si>
  <si>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</si>
  <si>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</si>
  <si>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</si>
  <si>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</si>
  <si>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</si>
  <si>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</si>
  <si>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</si>
  <si>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</si>
  <si>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</si>
  <si>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</si>
  <si>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</si>
  <si>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</si>
  <si>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</si>
  <si>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</si>
  <si>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</si>
  <si>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</si>
  <si>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</si>
  <si>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</si>
  <si>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</si>
  <si>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</si>
  <si>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</si>
  <si>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</si>
  <si>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</si>
  <si>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</si>
  <si>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</si>
  <si>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</si>
  <si>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</si>
  <si>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</si>
  <si>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</si>
  <si>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</si>
  <si>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</si>
  <si>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</si>
  <si>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</si>
  <si>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</si>
  <si>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</si>
  <si>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</si>
  <si>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</si>
  <si>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</si>
  <si>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</si>
  <si>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</si>
  <si>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</si>
  <si>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</si>
  <si>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</si>
  <si>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</si>
  <si>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</si>
  <si>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</si>
  <si>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</si>
  <si>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</si>
  <si>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</si>
  <si>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</si>
  <si>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</si>
  <si>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</si>
  <si>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</si>
  <si>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</si>
  <si>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</si>
  <si>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</si>
  <si>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</si>
  <si>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</si>
  <si>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</si>
  <si>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</si>
  <si>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</si>
  <si>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</si>
  <si>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</si>
  <si>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</si>
  <si>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</si>
  <si>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</si>
  <si>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</si>
  <si>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</si>
  <si>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</si>
  <si>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</si>
  <si>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</si>
  <si>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</si>
  <si>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</si>
  <si>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</si>
  <si>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</si>
  <si>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</si>
  <si>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</si>
  <si>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</si>
  <si>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</si>
  <si>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</si>
  <si>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</si>
  <si>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</si>
  <si>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</si>
  <si>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</si>
  <si>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</si>
  <si>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</si>
  <si>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</si>
  <si>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</si>
  <si>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</si>
  <si>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</si>
  <si>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</si>
  <si>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</si>
  <si>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</si>
  <si>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</si>
  <si>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</si>
  <si>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</si>
  <si>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</si>
  <si>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</si>
  <si>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</si>
  <si>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</si>
  <si>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</si>
  <si>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</si>
  <si>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</si>
  <si>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</si>
  <si>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</si>
  <si>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</si>
  <si>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</si>
  <si>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</si>
  <si>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</si>
  <si>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</si>
  <si>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</si>
  <si>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</si>
  <si>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</si>
  <si>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</si>
  <si>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</si>
  <si>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</si>
  <si>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</si>
  <si>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</si>
  <si>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</si>
  <si>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</si>
  <si>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</si>
  <si>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</si>
  <si>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</si>
  <si>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</si>
  <si>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</si>
  <si>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</si>
  <si>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</si>
  <si>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</si>
  <si>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</si>
  <si>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</si>
  <si>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</si>
  <si>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</si>
  <si>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</si>
  <si>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</si>
  <si>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</si>
  <si>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</si>
  <si>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</si>
  <si>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</si>
  <si>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</si>
  <si>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</si>
  <si>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Practice Squad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</si>
  <si>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</si>
  <si>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</si>
  <si>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</si>
  <si>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</si>
  <si>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</si>
  <si>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</si>
  <si>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</si>
  <si>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</si>
  <si>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</si>
  <si>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</si>
  <si>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</si>
  <si>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</si>
  <si>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</si>
  <si>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</si>
  <si>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</si>
  <si>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</si>
  <si>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</si>
  <si>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</si>
  <si>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</si>
  <si>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</si>
  <si>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</si>
  <si>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</si>
  <si>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</si>
  <si>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</si>
  <si>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</si>
  <si>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</si>
  <si>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</si>
  <si>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</si>
  <si>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</si>
  <si>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</si>
  <si>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</si>
  <si>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</si>
  <si>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</si>
  <si>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</si>
  <si>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</si>
  <si>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</si>
  <si>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</si>
  <si>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</si>
  <si>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</si>
  <si>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</si>
  <si>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</si>
  <si>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</si>
  <si>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</si>
  <si>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</si>
  <si>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</si>
  <si>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</si>
  <si>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</si>
  <si>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</si>
  <si>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</si>
  <si>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</si>
  <si>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</si>
  <si>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</si>
  <si>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</si>
  <si>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</si>
  <si>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</si>
  <si>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</si>
  <si>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</si>
  <si>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</si>
  <si>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</si>
  <si>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</si>
  <si>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</si>
  <si>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</si>
  <si>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</si>
  <si>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</si>
  <si>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</si>
  <si>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</si>
  <si>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</si>
  <si>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</si>
  <si>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</si>
  <si>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</si>
  <si>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</si>
  <si>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</si>
  <si>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</si>
  <si>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</si>
  <si>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</si>
  <si>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</si>
  <si>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</si>
  <si>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</si>
  <si>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</si>
  <si>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</si>
  <si>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</si>
  <si>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</si>
  <si>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</si>
  <si>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</si>
  <si>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</si>
  <si>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</si>
  <si>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</si>
  <si>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</si>
  <si>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</si>
  <si>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</si>
  <si>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</si>
  <si>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</si>
  <si>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</si>
  <si>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</si>
  <si>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</si>
  <si>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</si>
  <si>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</si>
  <si>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</si>
  <si>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</si>
  <si>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</si>
  <si>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</si>
  <si>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</si>
  <si>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</si>
  <si>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</si>
  <si>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</si>
  <si>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</si>
  <si>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</si>
  <si>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</si>
  <si>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</si>
  <si>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</si>
  <si>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</si>
  <si>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</si>
  <si>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</si>
  <si>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</si>
  <si>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</si>
  <si>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</si>
  <si>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</si>
  <si>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</si>
  <si>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</si>
  <si>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</si>
  <si>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</si>
  <si>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</si>
  <si>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</si>
  <si>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</si>
  <si>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</si>
  <si>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</si>
  <si>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</si>
  <si>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</si>
  <si>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</si>
  <si>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</si>
  <si>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</si>
  <si>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</si>
  <si>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</si>
  <si>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</si>
  <si>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</si>
  <si>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</si>
  <si>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</si>
  <si>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</si>
  <si>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</si>
  <si>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</si>
  <si>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</si>
  <si>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</si>
  <si>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</si>
  <si>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</si>
  <si>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</si>
  <si>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</si>
  <si>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</si>
  <si>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</si>
  <si>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</si>
  <si>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</si>
  <si>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</si>
  <si>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</si>
  <si>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</si>
  <si>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</si>
  <si>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</si>
  <si>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</si>
  <si>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</si>
  <si>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</si>
  <si>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</si>
  <si>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</si>
  <si>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</si>
  <si>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</si>
  <si>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</si>
  <si>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</si>
  <si>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</si>
  <si>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</si>
  <si>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</si>
  <si>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</si>
  <si>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</si>
  <si>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</si>
  <si>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</si>
  <si>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</si>
  <si>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</si>
  <si>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</si>
  <si>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</si>
  <si>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</si>
  <si>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</si>
  <si>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</si>
  <si>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</si>
  <si>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</si>
  <si>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</si>
  <si>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</si>
  <si>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</si>
  <si>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</si>
  <si>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</si>
  <si>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</si>
  <si>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</si>
  <si>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</si>
  <si>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</si>
  <si>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</si>
  <si>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</si>
  <si>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</si>
  <si>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</si>
  <si>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</si>
  <si>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</si>
  <si>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</si>
  <si>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</si>
  <si>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</si>
  <si>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</si>
  <si>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</si>
  <si>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</si>
  <si>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</si>
  <si>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320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</si>
  <si>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</si>
  <si>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</si>
  <si>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</si>
  <si>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</si>
  <si>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</si>
  <si>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</si>
  <si>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</si>
  <si>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</si>
  <si>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</si>
  <si>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</si>
  <si>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</si>
  <si>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</si>
  <si>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</si>
  <si>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</si>
  <si>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</si>
  <si>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</si>
  <si>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</si>
  <si>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</si>
  <si>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</si>
  <si>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</si>
  <si>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</si>
  <si>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</si>
  <si>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</si>
  <si>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</si>
  <si>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</si>
  <si>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</si>
  <si>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</si>
  <si>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</si>
  <si>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</si>
  <si>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</si>
  <si>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</si>
  <si>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</si>
  <si>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</si>
  <si>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</si>
  <si>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</si>
  <si>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</si>
  <si>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</si>
  <si>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</si>
  <si>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</si>
  <si>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</si>
  <si>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</si>
  <si>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</si>
  <si>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</si>
  <si>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</si>
  <si>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</si>
  <si>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</si>
  <si>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</si>
  <si>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</si>
  <si>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</si>
  <si>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</si>
  <si>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</si>
  <si>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</si>
  <si>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</si>
  <si>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</si>
  <si>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</si>
  <si>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</si>
  <si>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</si>
  <si>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</si>
  <si>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</si>
  <si>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</si>
  <si>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</si>
  <si>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</si>
  <si>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</si>
  <si>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</si>
  <si>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</si>
  <si>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</si>
  <si>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</si>
  <si>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</si>
  <si>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</si>
  <si>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</si>
  <si>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</si>
  <si>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</si>
  <si>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</si>
  <si>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</si>
  <si>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</si>
  <si>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</si>
  <si>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</si>
  <si>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</si>
  <si>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</si>
  <si>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</si>
  <si>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</si>
  <si>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</si>
  <si>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</si>
  <si>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</si>
  <si>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</si>
  <si>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</si>
  <si>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</si>
  <si>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</si>
  <si>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</si>
  <si>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</si>
  <si>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</si>
  <si>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</si>
  <si>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</si>
  <si>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</si>
  <si>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</si>
  <si>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</si>
  <si>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</si>
  <si>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</si>
  <si>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</si>
  <si>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</si>
  <si>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</si>
  <si>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</si>
  <si>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</si>
  <si>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</si>
  <si>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</si>
  <si>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</si>
  <si>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</si>
  <si>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</si>
  <si>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</si>
  <si>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</si>
  <si>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</si>
  <si>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</si>
  <si>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</si>
  <si>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</si>
  <si>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</si>
  <si>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</si>
  <si>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</si>
  <si>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</si>
  <si>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</si>
  <si>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</si>
  <si>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</si>
  <si>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</si>
  <si>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</si>
  <si>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</si>
  <si>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</si>
  <si>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</si>
  <si>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</si>
  <si>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</si>
  <si>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</si>
  <si>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</si>
  <si>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</si>
  <si>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</si>
  <si>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</si>
  <si>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</si>
  <si>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</si>
  <si>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</si>
  <si>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</si>
  <si>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</si>
  <si>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</si>
  <si>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</si>
  <si>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</si>
  <si>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</si>
  <si>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</si>
  <si>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</si>
  <si>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</si>
  <si>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</si>
  <si>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</si>
  <si>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</si>
  <si>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</si>
  <si>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</si>
  <si>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</si>
  <si>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</si>
  <si>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</si>
  <si>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</si>
  <si>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</si>
  <si>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</si>
  <si>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</si>
  <si>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</si>
  <si>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</si>
  <si>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</si>
  <si>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</si>
  <si>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</si>
  <si>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</si>
  <si>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</si>
  <si>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</si>
  <si>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</si>
  <si>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</si>
  <si>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</si>
  <si>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</si>
  <si>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</si>
  <si>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</si>
  <si>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</si>
  <si>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</si>
  <si>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</si>
  <si>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</si>
  <si>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</si>
  <si>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</si>
  <si>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</si>
  <si>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</si>
  <si>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</si>
  <si>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</si>
  <si>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</si>
  <si>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</si>
  <si>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</si>
  <si>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</si>
  <si>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</si>
  <si>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</si>
  <si>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</si>
  <si>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</si>
  <si>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</si>
  <si>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</si>
  <si>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</si>
  <si>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</si>
  <si>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</si>
  <si>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</si>
  <si>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</si>
  <si>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</si>
  <si>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</si>
  <si>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</si>
  <si>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</si>
  <si>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</si>
  <si>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</si>
  <si>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</si>
  <si>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</si>
  <si>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</si>
  <si>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</si>
  <si>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</si>
  <si>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</si>
  <si>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</si>
  <si>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</si>
  <si>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</si>
  <si>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</si>
  <si>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</si>
  <si>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</si>
  <si>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</si>
  <si>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</si>
  <si>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</si>
  <si>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</si>
  <si>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</si>
  <si>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</si>
  <si>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</si>
  <si>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</si>
  <si>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</si>
  <si>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</si>
  <si>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</si>
  <si>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</si>
  <si>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</si>
  <si>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</si>
  <si>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</si>
  <si>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</si>
  <si>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</si>
  <si>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</si>
  <si>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</si>
  <si>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</si>
  <si>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</si>
  <si>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</si>
  <si>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</si>
  <si>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</si>
  <si>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</si>
  <si>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</si>
  <si>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</si>
  <si>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</si>
  <si>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</si>
  <si>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</si>
  <si>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</si>
  <si>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</si>
  <si>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</si>
  <si>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</si>
  <si>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</si>
  <si>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</si>
  <si>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</si>
  <si>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</si>
  <si>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</si>
  <si>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</si>
  <si>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</si>
  <si>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</si>
  <si>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</si>
  <si>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</si>
  <si>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</si>
  <si>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</si>
  <si>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</si>
  <si>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</si>
  <si>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</si>
  <si>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</si>
  <si>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</si>
  <si>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</si>
  <si>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</si>
  <si>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</si>
  <si>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</si>
  <si>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</si>
  <si>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</si>
  <si>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</si>
  <si>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</si>
  <si>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</si>
  <si>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</si>
  <si>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</si>
  <si>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</si>
  <si>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</si>
  <si>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</si>
  <si>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</si>
  <si>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</si>
  <si>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</si>
  <si>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</si>
  <si>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</si>
  <si>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</si>
  <si>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</si>
  <si>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</si>
  <si>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</si>
  <si>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</si>
  <si>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</si>
  <si>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</si>
  <si>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</si>
  <si>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</si>
  <si>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</si>
  <si>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</si>
  <si>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</si>
  <si>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</si>
  <si>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</si>
  <si>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</si>
  <si>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</si>
  <si>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Jonathan 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</si>
  <si>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</si>
  <si>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</si>
  <si>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</si>
  <si>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</si>
  <si>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</si>
  <si>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</si>
  <si>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</si>
  <si>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</si>
  <si>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</si>
  <si>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</si>
  <si>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</si>
  <si>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</si>
  <si>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</si>
  <si>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</si>
  <si>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</si>
  <si>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</si>
  <si>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</si>
  <si>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</si>
  <si>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</si>
  <si>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</si>
  <si>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</si>
  <si>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</si>
  <si>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</si>
  <si>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</si>
  <si>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</si>
  <si>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</si>
  <si>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</si>
  <si>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</si>
  <si>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</si>
  <si>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</si>
  <si>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</si>
  <si>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</si>
  <si>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</si>
  <si>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</si>
  <si>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</si>
  <si>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</si>
  <si>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</si>
  <si>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</si>
  <si>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</si>
  <si>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</si>
  <si>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</si>
  <si>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</si>
  <si>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</si>
  <si>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</si>
  <si>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</si>
  <si>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276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</si>
  <si>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</si>
  <si>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</si>
  <si>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</si>
  <si>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</si>
  <si>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</si>
  <si>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</si>
  <si>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</si>
  <si>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</si>
  <si>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</si>
  <si>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</si>
  <si>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</si>
  <si>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</si>
  <si>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</si>
  <si>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</si>
  <si>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</si>
  <si>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</si>
  <si>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</si>
  <si>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</si>
  <si>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</si>
  <si>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</si>
  <si>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</si>
  <si>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</si>
  <si>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</si>
  <si>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</si>
  <si>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</si>
  <si>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</si>
  <si>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</si>
  <si>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</si>
  <si>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</si>
  <si>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</si>
  <si>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</si>
  <si>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</si>
  <si>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</si>
  <si>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</si>
  <si>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</si>
  <si>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</si>
  <si>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</si>
  <si>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</si>
  <si>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</si>
  <si>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1993-12-29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</si>
  <si>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</si>
  <si>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</si>
  <si>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</si>
  <si>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</si>
  <si>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</si>
  <si>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</si>
  <si>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</si>
  <si>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</si>
  <si>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</si>
  <si>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Ginn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</si>
  <si>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</si>
  <si>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</si>
  <si>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</si>
  <si>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</si>
  <si>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</si>
  <si>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</si>
  <si>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</si>
  <si>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</si>
  <si>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</si>
  <si>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</si>
  <si>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</si>
  <si>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</si>
  <si>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</si>
  <si>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</si>
  <si>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</si>
  <si>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</si>
  <si>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</si>
  <si>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</si>
  <si>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</si>
  <si>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</si>
  <si>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</si>
  <si>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</si>
  <si>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</si>
  <si>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</si>
  <si>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</si>
  <si>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</si>
  <si>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</si>
  <si>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</si>
  <si>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</si>
  <si>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</si>
  <si>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</si>
  <si>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</si>
  <si>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</si>
  <si>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</si>
  <si>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</si>
  <si>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</si>
  <si>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</si>
  <si>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</si>
  <si>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</si>
  <si>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</si>
  <si>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</si>
  <si>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</si>
  <si>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</si>
  <si>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</si>
  <si>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</si>
  <si>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</si>
  <si>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</si>
  <si>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</si>
  <si>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</si>
  <si>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</si>
  <si>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</si>
  <si>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</si>
  <si>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</si>
  <si>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</si>
  <si>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</si>
  <si>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</si>
  <si>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</si>
  <si>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</si>
  <si>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</si>
  <si>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</si>
  <si>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</si>
  <si>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</si>
  <si>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</si>
  <si>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</si>
  <si>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</si>
  <si>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</si>
  <si>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</si>
  <si>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</si>
  <si>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</si>
  <si>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</si>
  <si>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</si>
  <si>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</si>
  <si>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</si>
  <si>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</si>
  <si>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</si>
  <si>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</si>
  <si>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</si>
  <si>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</si>
  <si>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</si>
  <si>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</si>
  <si>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</si>
  <si>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</si>
  <si>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</si>
  <si>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</si>
  <si>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</si>
  <si>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</si>
  <si>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</si>
  <si>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</si>
  <si>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</si>
  <si>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</si>
  <si>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</si>
  <si>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</si>
  <si>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</si>
  <si>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</si>
  <si>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</si>
  <si>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</si>
  <si>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</si>
  <si>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</si>
  <si>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</si>
  <si>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</si>
  <si>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</si>
  <si>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</si>
  <si>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</si>
  <si>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</si>
  <si>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</si>
  <si>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</si>
  <si>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</si>
  <si>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</si>
  <si>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</si>
  <si>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</si>
  <si>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</si>
  <si>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</si>
  <si>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</si>
  <si>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</si>
  <si>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</si>
  <si>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</si>
  <si>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</si>
  <si>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</si>
  <si>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</si>
  <si>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</si>
  <si>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</si>
  <si>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</si>
  <si>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</si>
  <si>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</si>
  <si>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</si>
  <si>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</si>
  <si>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</si>
  <si>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</si>
  <si>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</si>
  <si>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</si>
  <si>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</si>
  <si>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</si>
  <si>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</si>
  <si>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</si>
  <si>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</si>
  <si>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</si>
  <si>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</si>
  <si>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</si>
  <si>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</si>
  <si>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</si>
  <si>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</si>
  <si>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</si>
  <si>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</si>
  <si>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</si>
  <si>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</si>
  <si>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</si>
  <si>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</si>
  <si>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</si>
  <si>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</si>
  <si>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</si>
  <si>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</si>
  <si>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</si>
  <si>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JD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</si>
  <si>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</si>
  <si>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</si>
  <si>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</si>
  <si>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</si>
  <si>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</si>
  <si>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</si>
  <si>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</si>
  <si>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</si>
  <si>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</si>
  <si>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</si>
  <si>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</si>
  <si>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</si>
  <si>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</si>
  <si>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</si>
  <si>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</si>
  <si>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Jojo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</si>
  <si>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</si>
  <si>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</si>
  <si>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</si>
  <si>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</si>
  <si>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</si>
  <si>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</si>
  <si>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</si>
  <si>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</si>
  <si>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</si>
  <si>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</si>
  <si>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</si>
  <si>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</si>
  <si>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</si>
  <si>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</si>
  <si>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</si>
  <si>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</si>
  <si>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</si>
  <si>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</si>
  <si>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</si>
  <si>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</si>
  <si>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</si>
  <si>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</si>
  <si>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</si>
  <si>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</si>
  <si>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</si>
  <si>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</si>
  <si>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</si>
  <si>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</si>
  <si>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</si>
  <si>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</si>
  <si>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</si>
  <si>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</si>
  <si>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</si>
  <si>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</si>
  <si>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</si>
  <si>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</si>
  <si>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</si>
  <si>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</si>
  <si>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</si>
  <si>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</si>
  <si>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</si>
  <si>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</si>
  <si>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</si>
  <si>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</si>
  <si>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</si>
  <si>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</si>
  <si>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</si>
  <si>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</si>
  <si>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</si>
  <si>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</si>
  <si>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</si>
  <si>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</si>
  <si>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</si>
  <si>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</si>
  <si>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</si>
  <si>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</si>
  <si>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</si>
  <si>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</si>
  <si>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</si>
  <si>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</si>
  <si>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</si>
  <si>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</si>
  <si>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</si>
  <si>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</si>
  <si>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</si>
  <si>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</si>
  <si>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</si>
  <si>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</si>
  <si>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</si>
  <si>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</si>
  <si>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</si>
  <si>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</si>
  <si>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</si>
  <si>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</si>
  <si>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</si>
  <si>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</si>
  <si>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</si>
  <si>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</si>
  <si>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</si>
  <si>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</si>
  <si>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</si>
  <si>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</si>
  <si>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</si>
  <si>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</si>
  <si>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</si>
  <si>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</si>
  <si>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</si>
  <si>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</si>
  <si>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</si>
  <si>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</si>
  <si>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</si>
  <si>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</si>
  <si>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</si>
  <si>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</si>
  <si>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</si>
  <si>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</si>
  <si>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</si>
  <si>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</si>
  <si>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1993-09-05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</si>
  <si>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</si>
  <si>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</si>
  <si>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</si>
  <si>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</si>
  <si>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</si>
  <si>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</si>
  <si>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</si>
  <si>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</si>
  <si>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</si>
  <si>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</si>
  <si>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</si>
  <si>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</si>
  <si>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</si>
  <si>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</si>
  <si>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</si>
  <si>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</si>
  <si>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</si>
  <si>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</si>
  <si>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</si>
  <si>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</si>
  <si>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</si>
  <si>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</si>
  <si>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</si>
  <si>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</si>
  <si>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</si>
  <si>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</si>
  <si>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</si>
  <si>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</si>
  <si>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</si>
  <si>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</si>
  <si>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</si>
  <si>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</si>
  <si>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</si>
  <si>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</si>
  <si>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</si>
  <si>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</si>
  <si>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</si>
  <si>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</si>
  <si>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</si>
  <si>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</si>
  <si>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</si>
  <si>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</si>
  <si>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</si>
  <si>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</si>
  <si>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</si>
  <si>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</si>
  <si>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</si>
  <si>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</si>
  <si>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</si>
  <si>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</si>
  <si>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</si>
  <si>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</si>
  <si>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</si>
  <si>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</si>
  <si>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</si>
  <si>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</si>
  <si>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</si>
  <si>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</si>
  <si>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</si>
  <si>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</si>
  <si>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</si>
  <si>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</si>
  <si>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</si>
  <si>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</si>
  <si>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</si>
  <si>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</si>
  <si>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</si>
  <si>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</si>
  <si>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</si>
  <si>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</si>
  <si>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</si>
  <si>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</si>
  <si>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</si>
  <si>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</si>
  <si>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</si>
  <si>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</si>
  <si>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</si>
  <si>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</si>
  <si>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</si>
  <si>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</si>
  <si>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</si>
  <si>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</si>
  <si>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</si>
  <si>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</si>
  <si>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</si>
  <si>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</si>
  <si>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</si>
  <si>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</si>
  <si>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</si>
  <si>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</si>
  <si>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</si>
  <si>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</si>
  <si>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</si>
  <si>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</si>
  <si>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</si>
  <si>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</si>
  <si>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</si>
  <si>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</si>
  <si>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</si>
  <si>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</si>
  <si>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</si>
  <si>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</si>
  <si>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</si>
  <si>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</si>
  <si>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</si>
  <si>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</si>
  <si>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</si>
  <si>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</si>
  <si>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</si>
  <si>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</si>
  <si>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</si>
  <si>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</si>
  <si>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</si>
  <si>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</si>
  <si>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</si>
  <si>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</si>
  <si>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</si>
  <si>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</si>
  <si>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</si>
  <si>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</si>
  <si>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</si>
  <si>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</si>
  <si>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</si>
  <si>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</si>
  <si>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</si>
  <si>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</si>
  <si>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</si>
  <si>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</si>
  <si>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</si>
  <si>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</si>
  <si>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</si>
  <si>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JP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</si>
  <si>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</si>
  <si>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</si>
  <si>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</si>
  <si>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</si>
  <si>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</si>
  <si>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</si>
  <si>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</si>
  <si>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</si>
  <si>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</si>
  <si>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</si>
  <si>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</si>
  <si>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</si>
  <si>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</si>
  <si>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</si>
  <si>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</si>
  <si>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</si>
  <si>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</si>
  <si>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</si>
  <si>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</si>
  <si>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</si>
  <si>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</si>
  <si>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</si>
  <si>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</si>
  <si>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</si>
  <si>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</si>
  <si>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</si>
  <si>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</si>
  <si>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</si>
  <si>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</si>
  <si>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</si>
  <si>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</si>
  <si>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</si>
  <si>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</si>
  <si>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</si>
  <si>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</si>
  <si>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</si>
  <si>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</si>
  <si>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</si>
  <si>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149</t>
  </si>
  <si>
    <t>Natson</t>
  </si>
  <si>
    <t>00-0033266</t>
  </si>
  <si>
    <t>Jojo Natson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</si>
  <si>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</si>
  <si>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</si>
  <si>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</si>
  <si>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</si>
  <si>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</si>
  <si>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</si>
  <si>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</si>
  <si>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</si>
  <si>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</si>
  <si>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</si>
  <si>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</si>
  <si>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</si>
  <si>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</si>
  <si>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</si>
  <si>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</si>
  <si>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</si>
  <si>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</si>
  <si>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</si>
  <si>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</si>
  <si>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</si>
  <si>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</si>
  <si>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</si>
  <si>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</si>
  <si>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</si>
  <si>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</si>
  <si>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</si>
  <si>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</si>
  <si>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</si>
  <si>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</si>
  <si>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</si>
  <si>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</si>
  <si>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</si>
  <si>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</si>
  <si>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</si>
  <si>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</si>
  <si>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</si>
  <si>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</si>
  <si>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</si>
  <si>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</si>
  <si>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</si>
  <si>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</si>
  <si>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</si>
  <si>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</si>
  <si>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</si>
  <si>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</si>
  <si>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</si>
  <si>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</si>
  <si>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</si>
  <si>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</si>
  <si>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</si>
  <si>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</si>
  <si>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</si>
  <si>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</si>
  <si>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</si>
  <si>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</si>
  <si>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</si>
  <si>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</si>
  <si>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</si>
  <si>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</si>
  <si>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</si>
  <si>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</si>
  <si>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</si>
  <si>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</si>
  <si>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</si>
  <si>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</si>
  <si>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</si>
  <si>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</si>
  <si>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</si>
  <si>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</si>
  <si>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</si>
  <si>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</si>
  <si>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</si>
  <si>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</si>
  <si>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</si>
  <si>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</si>
  <si>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</si>
  <si>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</si>
  <si>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</si>
  <si>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</si>
  <si>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</si>
  <si>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</si>
  <si>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</si>
  <si>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</si>
  <si>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</si>
  <si>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</si>
  <si>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</si>
  <si>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</si>
  <si>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</si>
  <si>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</si>
  <si>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</si>
  <si>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</si>
  <si>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</si>
  <si>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</si>
  <si>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</si>
  <si>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</si>
  <si>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</si>
  <si>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</si>
  <si>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</si>
  <si>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</si>
  <si>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</si>
  <si>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</si>
  <si>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</si>
  <si>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</si>
  <si>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</si>
  <si>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</si>
  <si>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</si>
  <si>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</si>
  <si>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</si>
  <si>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</si>
  <si>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</si>
  <si>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</si>
  <si>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</si>
  <si>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</si>
  <si>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</si>
  <si>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</si>
  <si>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</si>
  <si>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</si>
  <si>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</si>
  <si>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</si>
  <si>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</si>
  <si>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</si>
  <si>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</si>
  <si>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</si>
  <si>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</si>
  <si>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</si>
  <si>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</si>
  <si>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</si>
  <si>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</si>
  <si>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</si>
  <si>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</si>
  <si>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</si>
  <si>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</si>
  <si>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</si>
  <si>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</si>
  <si>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</si>
  <si>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</si>
  <si>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</si>
  <si>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</si>
  <si>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</si>
  <si>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</si>
  <si>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</si>
  <si>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</si>
  <si>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</si>
  <si>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</si>
  <si>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</si>
  <si>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</si>
  <si>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</si>
  <si>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</si>
  <si>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</si>
  <si>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</si>
  <si>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</si>
  <si>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</si>
  <si>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</si>
  <si>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</si>
  <si>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</si>
  <si>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</si>
  <si>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</si>
  <si>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</si>
  <si>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</si>
  <si>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</si>
  <si>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</si>
  <si>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</si>
  <si>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</si>
  <si>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</si>
  <si>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</si>
  <si>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</si>
  <si>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</si>
  <si>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</si>
  <si>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</si>
  <si>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</si>
  <si>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</si>
  <si>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</si>
  <si>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</si>
  <si>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</si>
  <si>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</si>
  <si>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</si>
  <si>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</si>
  <si>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</si>
  <si>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</si>
  <si>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</si>
  <si>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</si>
  <si>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</si>
  <si>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</si>
  <si>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</si>
  <si>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</si>
  <si>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</si>
  <si>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</si>
  <si>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</si>
  <si>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</si>
  <si>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</si>
  <si>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</si>
  <si>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</si>
  <si>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</si>
  <si>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</si>
  <si>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</si>
  <si>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</si>
  <si>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</si>
  <si>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</si>
  <si>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</si>
  <si>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</si>
  <si>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</si>
  <si>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</si>
  <si>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</si>
  <si>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</si>
  <si>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</si>
  <si>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</si>
  <si>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</si>
  <si>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</si>
  <si>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</si>
  <si>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</si>
  <si>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</si>
  <si>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</si>
  <si>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</si>
  <si>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</si>
  <si>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</si>
  <si>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</si>
  <si>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</si>
  <si>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</si>
  <si>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</si>
  <si>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</si>
  <si>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</si>
  <si>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</si>
  <si>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</si>
  <si>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</si>
  <si>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</si>
  <si>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</si>
  <si>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</si>
  <si>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</si>
  <si>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</si>
  <si>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</si>
  <si>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</si>
  <si>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</si>
  <si>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</si>
  <si>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</si>
  <si>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</si>
  <si>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</si>
  <si>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</si>
  <si>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</si>
  <si>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</si>
  <si>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</si>
  <si>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</si>
  <si>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</si>
  <si>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</si>
  <si>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</si>
  <si>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</si>
  <si>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</si>
  <si>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</si>
  <si>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</si>
  <si>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</si>
  <si>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</si>
  <si>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</si>
  <si>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</si>
  <si>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</si>
  <si>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</si>
  <si>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</si>
  <si>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</si>
  <si>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</si>
  <si>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</si>
  <si>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</si>
  <si>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</si>
  <si>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</si>
  <si>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</si>
  <si>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</si>
  <si>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</si>
  <si>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</si>
  <si>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</si>
  <si>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</si>
  <si>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</si>
  <si>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</si>
  <si>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</si>
  <si>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</si>
  <si>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</si>
  <si>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</si>
  <si>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</si>
  <si>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</si>
  <si>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</si>
  <si>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</si>
  <si>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</si>
  <si>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</si>
  <si>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</si>
  <si>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</si>
  <si>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</si>
  <si>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</si>
  <si>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</si>
  <si>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</si>
  <si>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</si>
  <si>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</si>
  <si>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</si>
  <si>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</si>
  <si>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</si>
  <si>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</si>
  <si>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</si>
  <si>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</si>
  <si>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</si>
  <si>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</si>
  <si>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</si>
  <si>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</si>
  <si>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</si>
  <si>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</si>
  <si>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</si>
  <si>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</si>
  <si>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</si>
  <si>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</si>
  <si>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</si>
  <si>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</si>
  <si>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</si>
  <si>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</si>
  <si>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</si>
  <si>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</si>
  <si>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</si>
  <si>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</si>
  <si>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</si>
  <si>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</si>
  <si>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</si>
  <si>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</si>
  <si>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</si>
  <si>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</si>
  <si>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</si>
  <si>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</si>
  <si>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</si>
  <si>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</si>
  <si>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</si>
  <si>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</si>
  <si>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</si>
  <si>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</si>
  <si>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</si>
  <si>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</si>
  <si>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</si>
  <si>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</si>
  <si>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</si>
  <si>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</si>
  <si>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</si>
  <si>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</si>
  <si>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</si>
  <si>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</si>
  <si>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</si>
  <si>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</si>
  <si>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</si>
  <si>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</si>
  <si>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</si>
  <si>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</si>
  <si>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</si>
  <si>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</si>
  <si>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</si>
  <si>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</si>
  <si>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</si>
  <si>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</si>
  <si>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</si>
  <si>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</si>
  <si>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</si>
  <si>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</si>
  <si>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</si>
  <si>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</si>
  <si>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</si>
  <si>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</si>
  <si>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</si>
  <si>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</si>
  <si>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</si>
  <si>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</si>
  <si>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</si>
  <si>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</si>
  <si>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</si>
  <si>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</si>
  <si>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</si>
  <si>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</si>
  <si>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</si>
  <si>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</si>
  <si>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</si>
  <si>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</si>
  <si>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</si>
  <si>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</si>
  <si>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</si>
  <si>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</si>
  <si>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</si>
  <si>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</si>
  <si>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</si>
  <si>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</si>
  <si>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</si>
  <si>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</si>
  <si>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3777</t>
  </si>
  <si>
    <t>Gordon</t>
  </si>
  <si>
    <t>00-0032909</t>
  </si>
  <si>
    <t>Dillon Gordon</t>
  </si>
  <si>
    <t>1993-09-02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</si>
  <si>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</si>
  <si>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</si>
  <si>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</si>
  <si>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</si>
  <si>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</si>
  <si>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</si>
  <si>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</si>
  <si>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</si>
  <si>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</si>
  <si>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</si>
  <si>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</si>
  <si>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</si>
  <si>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</si>
  <si>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</si>
  <si>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</si>
  <si>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</si>
  <si>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</si>
  <si>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</si>
  <si>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</si>
  <si>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</si>
  <si>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</si>
  <si>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</si>
  <si>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</si>
  <si>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</si>
  <si>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</si>
  <si>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</si>
  <si>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</si>
  <si>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</si>
  <si>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</si>
  <si>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</si>
  <si>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</si>
  <si>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</si>
  <si>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</si>
  <si>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</si>
  <si>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</si>
  <si>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</si>
  <si>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</si>
  <si>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</si>
  <si>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</si>
  <si>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</si>
  <si>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</si>
  <si>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</si>
  <si>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</si>
  <si>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</si>
  <si>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</si>
  <si>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</si>
  <si>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</si>
  <si>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</si>
  <si>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</si>
  <si>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</si>
  <si>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</si>
  <si>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</si>
  <si>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</si>
  <si>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</si>
  <si>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</si>
  <si>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</si>
  <si>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</si>
  <si>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</si>
  <si>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</si>
  <si>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</si>
  <si>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</si>
  <si>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</si>
  <si>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</si>
  <si>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</si>
  <si>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</si>
  <si>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</si>
  <si>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</si>
  <si>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</si>
  <si>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</si>
  <si>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</si>
  <si>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</si>
  <si>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</si>
  <si>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</si>
  <si>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</si>
  <si>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</si>
  <si>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</si>
  <si>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</si>
  <si>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</si>
  <si>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</si>
  <si>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</si>
  <si>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</si>
  <si>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</si>
  <si>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</si>
  <si>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</si>
  <si>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</si>
  <si>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</si>
  <si>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</si>
  <si>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</si>
  <si>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</si>
  <si>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</si>
  <si>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</si>
  <si>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</si>
  <si>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</si>
  <si>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</si>
  <si>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</si>
  <si>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</si>
  <si>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</si>
  <si>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</si>
  <si>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</si>
  <si>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</si>
  <si>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</si>
  <si>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</si>
  <si>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</si>
  <si>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</si>
  <si>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</si>
  <si>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</si>
  <si>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</si>
  <si>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</si>
  <si>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</si>
  <si>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</si>
  <si>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</si>
  <si>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</si>
  <si>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</si>
  <si>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</si>
  <si>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</si>
  <si>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</si>
  <si>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</si>
  <si>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</si>
  <si>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</si>
  <si>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</si>
  <si>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</si>
  <si>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</si>
  <si>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</si>
  <si>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</si>
  <si>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</si>
  <si>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</si>
  <si>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</si>
  <si>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</si>
  <si>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</si>
  <si>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</si>
  <si>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</si>
  <si>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</si>
  <si>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</si>
  <si>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</si>
  <si>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</si>
  <si>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</si>
  <si>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</si>
  <si>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</si>
  <si>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</si>
  <si>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</si>
  <si>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</si>
  <si>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</si>
  <si>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</si>
  <si>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</si>
  <si>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</si>
  <si>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</si>
  <si>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</si>
  <si>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</si>
  <si>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</si>
  <si>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</si>
  <si>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</si>
  <si>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</si>
  <si>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</si>
  <si>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</si>
  <si>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</si>
  <si>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</si>
  <si>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</si>
  <si>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</si>
  <si>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Deandre Carter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</si>
  <si>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</si>
  <si>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</si>
  <si>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</si>
  <si>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</si>
  <si>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</si>
  <si>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</si>
  <si>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</si>
  <si>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</si>
  <si>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</si>
  <si>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</si>
  <si>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</si>
  <si>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</si>
  <si>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</si>
  <si>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</si>
  <si>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</si>
  <si>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</si>
  <si>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</si>
  <si>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</si>
  <si>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</si>
  <si>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</si>
  <si>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</si>
  <si>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</si>
  <si>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</si>
  <si>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</si>
  <si>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</si>
  <si>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</si>
  <si>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</si>
  <si>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</si>
  <si>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</si>
  <si>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</si>
  <si>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</si>
  <si>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</si>
  <si>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</si>
  <si>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</si>
  <si>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</si>
  <si>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</si>
  <si>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</si>
  <si>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</si>
  <si>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</si>
  <si>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4657</t>
  </si>
  <si>
    <t>Ward Jr</t>
  </si>
  <si>
    <t>Greg Ward Jr</t>
  </si>
  <si>
    <t>1995-07-12</t>
  </si>
  <si>
    <t>5113</t>
  </si>
  <si>
    <t>Cedrick</t>
  </si>
  <si>
    <t>Cedrick Wilson</t>
  </si>
  <si>
    <t>1995-11-20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</si>
  <si>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</si>
  <si>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</si>
  <si>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</si>
  <si>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</si>
  <si>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</si>
  <si>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</si>
  <si>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</si>
  <si>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</si>
  <si>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</si>
  <si>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</si>
  <si>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</si>
  <si>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</si>
  <si>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</si>
  <si>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</si>
  <si>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</si>
  <si>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</si>
  <si>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</si>
  <si>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</si>
  <si>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</si>
  <si>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</si>
  <si>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</si>
  <si>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</si>
  <si>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</si>
  <si>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</si>
  <si>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</si>
  <si>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</si>
  <si>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</si>
  <si>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</si>
  <si>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</si>
  <si>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</si>
  <si>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</si>
  <si>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</si>
  <si>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</si>
  <si>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</si>
  <si>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</si>
  <si>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</si>
  <si>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</si>
  <si>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</si>
  <si>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</si>
  <si>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</si>
  <si>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</si>
  <si>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</si>
  <si>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</si>
  <si>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</si>
  <si>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</si>
  <si>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</si>
  <si>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</si>
  <si>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</si>
  <si>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</si>
  <si>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</si>
  <si>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</si>
  <si>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</si>
  <si>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</si>
  <si>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</si>
  <si>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</si>
  <si>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</si>
  <si>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</si>
  <si>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</si>
  <si>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</si>
  <si>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</si>
  <si>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</si>
  <si>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</si>
  <si>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</si>
  <si>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</si>
  <si>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</si>
  <si>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</si>
  <si>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</si>
  <si>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</si>
  <si>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</si>
  <si>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</si>
  <si>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</si>
  <si>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</si>
  <si>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</si>
  <si>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</si>
  <si>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</si>
  <si>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</si>
  <si>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</si>
  <si>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</si>
  <si>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</si>
  <si>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</si>
  <si>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</si>
  <si>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</si>
  <si>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</si>
  <si>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</si>
  <si>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</si>
  <si>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</si>
  <si>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</si>
  <si>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</si>
  <si>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</si>
  <si>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</si>
  <si>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</si>
  <si>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</si>
  <si>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</si>
  <si>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</si>
  <si>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</si>
  <si>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</si>
  <si>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</si>
  <si>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</si>
  <si>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</si>
  <si>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</si>
  <si>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</si>
  <si>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</si>
  <si>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</si>
  <si>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</si>
  <si>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</si>
  <si>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</si>
  <si>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</si>
  <si>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</si>
  <si>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</si>
  <si>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</si>
  <si>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</si>
  <si>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</si>
  <si>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</si>
  <si>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</si>
  <si>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</si>
  <si>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</si>
  <si>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</si>
  <si>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</si>
  <si>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</si>
  <si>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</si>
  <si>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</si>
  <si>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</si>
  <si>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</si>
  <si>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</si>
  <si>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</si>
  <si>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</si>
  <si>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</si>
  <si>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</si>
  <si>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</si>
  <si>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</si>
  <si>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</si>
  <si>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</si>
  <si>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</si>
  <si>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</si>
  <si>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</si>
  <si>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</si>
  <si>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</si>
  <si>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</si>
  <si>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</si>
  <si>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</si>
  <si>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</si>
  <si>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</si>
  <si>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</si>
  <si>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</si>
  <si>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</si>
  <si>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</si>
  <si>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</si>
  <si>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</si>
  <si>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</si>
  <si>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</si>
  <si>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</si>
  <si>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</si>
  <si>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</si>
  <si>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</si>
  <si>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</si>
  <si>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</si>
  <si>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</si>
  <si>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</si>
  <si>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</si>
  <si>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</si>
  <si>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</si>
  <si>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</si>
  <si>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</si>
  <si>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</si>
  <si>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</si>
  <si>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</si>
  <si>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</si>
  <si>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</si>
  <si>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</si>
  <si>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</si>
  <si>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</si>
  <si>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</si>
  <si>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</si>
  <si>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</si>
  <si>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</si>
  <si>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</si>
  <si>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</si>
  <si>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</si>
  <si>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</si>
  <si>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</si>
  <si>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</si>
  <si>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</si>
  <si>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</si>
  <si>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</si>
  <si>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</si>
  <si>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</si>
  <si>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</si>
  <si>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</si>
  <si>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</si>
  <si>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</si>
  <si>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</si>
  <si>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</si>
  <si>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</si>
  <si>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</si>
  <si>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</si>
  <si>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</si>
  <si>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</si>
  <si>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2784</t>
  </si>
  <si>
    <t>Jameill</t>
  </si>
  <si>
    <t>Showers</t>
  </si>
  <si>
    <t>00-0031755</t>
  </si>
  <si>
    <t>Jameill 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</si>
  <si>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</si>
  <si>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</si>
  <si>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</si>
  <si>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</si>
  <si>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</si>
  <si>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</si>
  <si>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</si>
  <si>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</si>
  <si>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</si>
  <si>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</si>
  <si>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</si>
  <si>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</si>
  <si>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</si>
  <si>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</si>
  <si>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</si>
  <si>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</si>
  <si>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</si>
  <si>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</si>
  <si>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</si>
  <si>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</si>
  <si>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</si>
  <si>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</si>
  <si>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</si>
  <si>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</si>
  <si>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</si>
  <si>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</si>
  <si>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</si>
  <si>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</si>
  <si>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</si>
  <si>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</si>
  <si>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</si>
  <si>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</si>
  <si>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</si>
  <si>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</si>
  <si>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</si>
  <si>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</si>
  <si>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</si>
  <si>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</si>
  <si>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</si>
  <si>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</si>
  <si>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</si>
  <si>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</si>
  <si>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</si>
  <si>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</si>
  <si>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</si>
  <si>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</si>
  <si>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</si>
  <si>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</si>
  <si>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</si>
  <si>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</si>
  <si>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</si>
  <si>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</si>
  <si>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</si>
  <si>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</si>
  <si>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</si>
  <si>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</si>
  <si>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</si>
  <si>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</si>
  <si>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</si>
  <si>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</si>
  <si>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</si>
  <si>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</si>
  <si>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</si>
  <si>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</si>
  <si>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</si>
  <si>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</si>
  <si>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</si>
  <si>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</si>
  <si>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</si>
  <si>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</si>
  <si>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</si>
  <si>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</si>
  <si>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</si>
  <si>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</si>
  <si>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160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</si>
  <si>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</si>
  <si>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</si>
  <si>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</si>
  <si>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</si>
  <si>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</si>
  <si>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</si>
  <si>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</si>
  <si>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</si>
  <si>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</si>
  <si>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</si>
  <si>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</si>
  <si>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</si>
  <si>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</si>
  <si>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</si>
  <si>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</si>
  <si>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</si>
  <si>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</si>
  <si>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</si>
  <si>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</si>
  <si>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</si>
  <si>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</si>
  <si>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</si>
  <si>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</si>
  <si>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</si>
  <si>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</si>
  <si>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</si>
  <si>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</si>
  <si>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</si>
  <si>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</si>
  <si>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</si>
  <si>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</si>
  <si>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</si>
  <si>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</si>
  <si>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</si>
  <si>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</si>
  <si>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</si>
  <si>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</si>
  <si>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</si>
  <si>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</si>
  <si>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</si>
  <si>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</si>
  <si>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</si>
  <si>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</si>
  <si>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</si>
  <si>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</si>
  <si>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</si>
  <si>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</si>
  <si>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</si>
  <si>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</si>
  <si>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</si>
  <si>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</si>
  <si>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</si>
  <si>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</si>
  <si>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</si>
  <si>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</si>
  <si>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</si>
  <si>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</si>
  <si>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</si>
  <si>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</si>
  <si>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</si>
  <si>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</si>
  <si>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</si>
  <si>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</si>
  <si>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</si>
  <si>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</si>
  <si>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</si>
  <si>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</si>
  <si>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</si>
  <si>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</si>
  <si>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</si>
  <si>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</si>
  <si>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</si>
  <si>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</si>
  <si>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</si>
  <si>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</si>
  <si>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</si>
  <si>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</si>
  <si>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</si>
  <si>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</si>
  <si>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</si>
  <si>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</si>
  <si>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</si>
  <si>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</si>
  <si>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</si>
  <si>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</si>
  <si>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6441</t>
  </si>
  <si>
    <t>Jegede</t>
  </si>
  <si>
    <t>James Jegede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</si>
  <si>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</si>
  <si>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</si>
  <si>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</si>
  <si>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</si>
  <si>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</si>
  <si>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</si>
  <si>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</si>
  <si>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</si>
  <si>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</si>
  <si>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</si>
  <si>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</si>
  <si>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</si>
  <si>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</si>
  <si>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</si>
  <si>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</si>
  <si>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</si>
  <si>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</si>
  <si>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</si>
  <si>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</si>
  <si>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</si>
  <si>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</si>
  <si>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</si>
  <si>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</si>
  <si>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</si>
  <si>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</si>
  <si>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</si>
  <si>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</si>
  <si>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</si>
  <si>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</si>
  <si>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</si>
  <si>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</si>
  <si>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</si>
  <si>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</si>
  <si>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</si>
  <si>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</si>
  <si>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</si>
  <si>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</si>
  <si>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</si>
  <si>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</si>
  <si>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</si>
  <si>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</si>
  <si>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</si>
  <si>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</si>
  <si>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</si>
  <si>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</si>
  <si>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</si>
  <si>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</si>
  <si>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</si>
  <si>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</si>
  <si>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</si>
  <si>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</si>
  <si>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</si>
  <si>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</si>
  <si>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</si>
  <si>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</si>
  <si>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</si>
  <si>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</si>
  <si>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</si>
  <si>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</si>
  <si>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</si>
  <si>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</si>
  <si>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</si>
  <si>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</si>
  <si>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</si>
  <si>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</si>
  <si>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</si>
  <si>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</si>
  <si>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</si>
  <si>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</si>
  <si>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</si>
  <si>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</si>
  <si>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</si>
  <si>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</si>
  <si>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</si>
  <si>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</si>
  <si>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</si>
  <si>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</si>
  <si>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</si>
  <si>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</si>
  <si>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</si>
  <si>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</si>
  <si>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</si>
  <si>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</si>
  <si>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</si>
  <si>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</si>
  <si>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</si>
  <si>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</si>
  <si>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</si>
  <si>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</si>
  <si>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</si>
  <si>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</si>
  <si>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6'10"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</si>
  <si>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</si>
  <si>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</si>
  <si>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</si>
  <si>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</si>
  <si>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</si>
  <si>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</si>
  <si>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</si>
  <si>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</si>
  <si>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</si>
  <si>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</si>
  <si>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</si>
  <si>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</si>
  <si>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</si>
  <si>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</si>
  <si>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</si>
  <si>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</si>
  <si>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</si>
  <si>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</si>
  <si>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</si>
  <si>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</si>
  <si>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</si>
  <si>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</si>
  <si>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</si>
  <si>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</si>
  <si>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</si>
  <si>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</si>
  <si>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</si>
  <si>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</si>
  <si>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</si>
  <si>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</si>
  <si>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</si>
  <si>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</si>
  <si>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</si>
  <si>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</si>
  <si>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</si>
  <si>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</si>
  <si>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</si>
  <si>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</si>
  <si>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</si>
  <si>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</si>
  <si>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</si>
  <si>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</si>
  <si>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</si>
  <si>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</si>
  <si>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</si>
  <si>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</si>
  <si>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</si>
  <si>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</si>
  <si>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</si>
  <si>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</si>
  <si>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</si>
  <si>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</si>
  <si>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</si>
  <si>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</si>
  <si>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</si>
  <si>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</si>
  <si>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</si>
  <si>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</si>
  <si>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</si>
  <si>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</si>
  <si>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</si>
  <si>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</si>
  <si>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</si>
  <si>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</si>
  <si>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</si>
  <si>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</si>
  <si>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</si>
  <si>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</si>
  <si>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</si>
  <si>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</si>
  <si>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</si>
  <si>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</si>
  <si>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</si>
  <si>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</si>
  <si>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</si>
  <si>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</si>
  <si>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</si>
  <si>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</si>
  <si>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</si>
  <si>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</si>
  <si>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</si>
  <si>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</si>
  <si>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</si>
  <si>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</si>
  <si>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</si>
  <si>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</si>
  <si>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</si>
  <si>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</si>
  <si>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</si>
  <si>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</si>
  <si>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</si>
  <si>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</si>
  <si>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</si>
  <si>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</si>
  <si>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</si>
  <si>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</si>
  <si>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</si>
  <si>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</si>
  <si>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</si>
  <si>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</si>
  <si>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</si>
  <si>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</si>
  <si>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</si>
  <si>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</si>
  <si>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</si>
  <si>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</si>
  <si>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</si>
  <si>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</si>
  <si>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</si>
  <si>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</si>
  <si>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</si>
  <si>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</si>
  <si>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</si>
  <si>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</si>
  <si>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</si>
  <si>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</si>
  <si>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</si>
  <si>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</si>
  <si>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</si>
  <si>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</si>
  <si>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</si>
  <si>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</si>
  <si>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</si>
  <si>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</si>
  <si>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</si>
  <si>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</si>
  <si>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</si>
  <si>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</si>
  <si>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</si>
  <si>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</si>
  <si>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</si>
  <si>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</si>
  <si>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</si>
  <si>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</si>
  <si>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</si>
  <si>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</si>
  <si>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</si>
  <si>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</si>
  <si>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</si>
  <si>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</si>
  <si>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</si>
  <si>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</si>
  <si>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</si>
  <si>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</si>
  <si>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</si>
  <si>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</si>
  <si>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</si>
  <si>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</si>
  <si>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</si>
  <si>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</si>
  <si>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</si>
  <si>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</si>
  <si>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</si>
  <si>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</si>
  <si>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</si>
  <si>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</si>
  <si>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</si>
  <si>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</si>
  <si>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</si>
  <si>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</si>
  <si>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</si>
  <si>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</si>
  <si>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</si>
  <si>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</si>
  <si>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</si>
  <si>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</si>
  <si>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</si>
  <si>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</si>
  <si>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</si>
  <si>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</si>
  <si>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</si>
  <si>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</si>
  <si>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</si>
  <si>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</si>
  <si>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</si>
  <si>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</si>
  <si>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</si>
  <si>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</si>
  <si>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</si>
  <si>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</si>
  <si>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</si>
  <si>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</si>
  <si>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</si>
  <si>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</si>
  <si>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</si>
  <si>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</si>
  <si>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</si>
  <si>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</si>
  <si>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</si>
  <si>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</si>
  <si>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</si>
  <si>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</si>
  <si>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</si>
  <si>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</si>
  <si>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</si>
  <si>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</si>
  <si>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</si>
  <si>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</si>
  <si>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</si>
  <si>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</si>
  <si>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</si>
  <si>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</si>
  <si>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</si>
  <si>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</si>
  <si>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</si>
  <si>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</si>
  <si>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</si>
  <si>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</si>
  <si>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</si>
  <si>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</si>
  <si>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</si>
  <si>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</si>
  <si>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</si>
  <si>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</si>
  <si>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</si>
  <si>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</si>
  <si>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</si>
  <si>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</si>
  <si>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</si>
  <si>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</si>
  <si>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</si>
  <si>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</si>
  <si>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</si>
  <si>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</si>
  <si>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</si>
  <si>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</si>
  <si>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</si>
  <si>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</si>
  <si>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</si>
  <si>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</si>
  <si>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</si>
  <si>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</si>
  <si>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</si>
  <si>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</si>
  <si>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</si>
  <si>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</si>
  <si>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</si>
  <si>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</si>
  <si>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</si>
  <si>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</si>
  <si>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</si>
  <si>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</si>
  <si>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</si>
  <si>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</si>
  <si>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</si>
  <si>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</si>
  <si>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</si>
  <si>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</si>
  <si>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</si>
  <si>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</si>
  <si>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</si>
  <si>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</si>
  <si>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</si>
  <si>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</si>
  <si>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</si>
  <si>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</si>
  <si>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</si>
  <si>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</si>
  <si>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</si>
  <si>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</si>
  <si>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</si>
  <si>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</si>
  <si>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</si>
  <si>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</si>
  <si>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1989-04-23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</si>
  <si>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</si>
  <si>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</si>
  <si>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</si>
  <si>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</si>
  <si>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</si>
  <si>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</si>
  <si>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</si>
  <si>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</si>
  <si>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</si>
  <si>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</si>
  <si>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</si>
  <si>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</si>
  <si>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</si>
  <si>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</si>
  <si>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</si>
  <si>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</si>
  <si>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</si>
  <si>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</si>
  <si>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</si>
  <si>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</si>
  <si>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</si>
  <si>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</si>
  <si>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</si>
  <si>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</si>
  <si>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</si>
  <si>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</si>
  <si>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</si>
  <si>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</si>
  <si>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</si>
  <si>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</si>
  <si>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</si>
  <si>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</si>
  <si>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</si>
  <si>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</si>
  <si>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</si>
  <si>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</si>
  <si>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</si>
  <si>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</si>
  <si>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</si>
  <si>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</si>
  <si>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</si>
  <si>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</si>
  <si>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</si>
  <si>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</si>
  <si>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</si>
  <si>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</si>
  <si>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</si>
  <si>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</si>
  <si>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</si>
  <si>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</si>
  <si>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</si>
  <si>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</si>
  <si>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</si>
  <si>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</si>
  <si>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</si>
  <si>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</si>
  <si>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</si>
  <si>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</si>
  <si>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</si>
  <si>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</si>
  <si>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</si>
  <si>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</si>
  <si>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</si>
  <si>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</si>
  <si>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</si>
  <si>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</si>
  <si>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</si>
  <si>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</si>
  <si>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</si>
  <si>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</si>
  <si>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</si>
  <si>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</si>
  <si>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</si>
  <si>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</si>
  <si>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Bisi Johnson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</si>
  <si>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</si>
  <si>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</si>
  <si>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</si>
  <si>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</si>
  <si>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</si>
  <si>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</si>
  <si>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</si>
  <si>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</si>
  <si>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</si>
  <si>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</si>
  <si>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</si>
  <si>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</si>
  <si>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</si>
  <si>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</si>
  <si>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</si>
  <si>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</si>
  <si>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</si>
  <si>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</si>
  <si>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</si>
  <si>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</si>
  <si>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</si>
  <si>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</si>
  <si>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</si>
  <si>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</si>
  <si>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</si>
  <si>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</si>
  <si>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</si>
  <si>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</si>
  <si>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</si>
  <si>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</si>
  <si>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</si>
  <si>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</si>
  <si>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</si>
  <si>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</si>
  <si>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</si>
  <si>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</si>
  <si>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</si>
  <si>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</si>
  <si>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</si>
  <si>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</si>
  <si>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</si>
  <si>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</si>
  <si>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</si>
  <si>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</si>
  <si>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</si>
  <si>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</si>
  <si>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</si>
  <si>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</si>
  <si>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</si>
  <si>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</si>
  <si>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</si>
  <si>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</si>
  <si>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</si>
  <si>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</si>
  <si>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</si>
  <si>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</si>
  <si>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</si>
  <si>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</si>
  <si>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</si>
  <si>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</si>
  <si>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</si>
  <si>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</si>
  <si>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</si>
  <si>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</si>
  <si>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</si>
  <si>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</si>
  <si>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</si>
  <si>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</si>
  <si>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</si>
  <si>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</si>
  <si>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</si>
  <si>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</si>
  <si>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</si>
  <si>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</si>
  <si>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</si>
  <si>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</si>
  <si>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</si>
  <si>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</si>
  <si>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</si>
  <si>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</si>
  <si>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</si>
  <si>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</si>
  <si>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</si>
  <si>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</si>
  <si>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</si>
  <si>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</si>
  <si>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</si>
  <si>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</si>
  <si>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</si>
  <si>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</si>
  <si>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</si>
  <si>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</si>
  <si>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</si>
  <si>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</si>
  <si>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</si>
  <si>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</si>
  <si>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</si>
  <si>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</si>
  <si>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</si>
  <si>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</si>
  <si>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</si>
  <si>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</si>
  <si>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</si>
  <si>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</si>
  <si>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</si>
  <si>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</si>
  <si>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</si>
  <si>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</si>
  <si>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</si>
  <si>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</si>
  <si>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</si>
  <si>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</si>
  <si>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</si>
  <si>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</si>
  <si>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</si>
  <si>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</si>
  <si>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</si>
  <si>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</si>
  <si>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</si>
  <si>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</si>
  <si>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</si>
  <si>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</si>
  <si>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</si>
  <si>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</si>
  <si>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</si>
  <si>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</si>
  <si>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</si>
  <si>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</si>
  <si>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</si>
  <si>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</si>
  <si>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</si>
  <si>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</si>
  <si>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</si>
  <si>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</si>
  <si>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</si>
  <si>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</si>
  <si>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</si>
  <si>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</si>
  <si>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</si>
  <si>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</si>
  <si>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</si>
  <si>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</si>
  <si>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</si>
  <si>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Tajae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</si>
  <si>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</si>
  <si>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</si>
  <si>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</si>
  <si>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</si>
  <si>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</si>
  <si>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</si>
  <si>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</si>
  <si>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</si>
  <si>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</si>
  <si>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</si>
  <si>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</si>
  <si>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</si>
  <si>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</si>
  <si>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</si>
  <si>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</si>
  <si>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</si>
  <si>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</si>
  <si>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</si>
  <si>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</si>
  <si>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</si>
  <si>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</si>
  <si>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</si>
  <si>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</si>
  <si>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</si>
  <si>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</si>
  <si>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</si>
  <si>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</si>
  <si>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</si>
  <si>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</si>
  <si>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</si>
  <si>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</si>
  <si>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</si>
  <si>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</si>
  <si>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</si>
  <si>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</si>
  <si>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</si>
  <si>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</si>
  <si>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</si>
  <si>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</si>
  <si>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</si>
  <si>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</si>
  <si>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</si>
  <si>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</si>
  <si>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</si>
  <si>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</si>
  <si>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</si>
  <si>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</si>
  <si>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</si>
  <si>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</si>
  <si>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</si>
  <si>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</si>
  <si>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</si>
  <si>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</si>
  <si>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</si>
  <si>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</si>
  <si>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</si>
  <si>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</si>
  <si>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</si>
  <si>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</si>
  <si>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</si>
  <si>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</si>
  <si>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</si>
  <si>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</si>
  <si>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</si>
  <si>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</si>
  <si>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</si>
  <si>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</si>
  <si>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</si>
  <si>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</si>
  <si>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</si>
  <si>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</si>
  <si>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</si>
  <si>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</si>
  <si>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</si>
  <si>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</si>
  <si>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</si>
  <si>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</si>
  <si>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</si>
  <si>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</si>
  <si>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</si>
  <si>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</si>
  <si>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</si>
  <si>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</si>
  <si>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</si>
  <si>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</si>
  <si>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</si>
  <si>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</si>
  <si>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</si>
  <si>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</si>
  <si>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</si>
  <si>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</si>
  <si>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</si>
  <si>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</si>
  <si>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</si>
  <si>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</si>
  <si>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</si>
  <si>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</si>
  <si>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</si>
  <si>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</si>
  <si>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</si>
  <si>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</si>
  <si>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</si>
  <si>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</si>
  <si>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</si>
  <si>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</si>
  <si>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</si>
  <si>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</si>
  <si>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</si>
  <si>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</si>
  <si>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</si>
  <si>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</si>
  <si>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</si>
  <si>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</si>
  <si>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</si>
  <si>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</si>
  <si>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</si>
  <si>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</si>
  <si>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</si>
  <si>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</si>
  <si>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</si>
  <si>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</si>
  <si>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</si>
  <si>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</si>
  <si>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</si>
  <si>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</si>
  <si>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</si>
  <si>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</si>
  <si>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</si>
  <si>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</si>
  <si>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</si>
  <si>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</si>
  <si>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</si>
  <si>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</si>
  <si>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</si>
  <si>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</si>
  <si>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</si>
  <si>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</si>
  <si>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</si>
  <si>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</si>
  <si>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</si>
  <si>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</si>
  <si>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</si>
  <si>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</si>
  <si>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</si>
  <si>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</si>
  <si>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</si>
  <si>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</si>
  <si>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</si>
  <si>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</si>
  <si>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</si>
  <si>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</si>
  <si>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</si>
  <si>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</si>
  <si>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</si>
  <si>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</si>
  <si>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</si>
  <si>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</si>
  <si>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</si>
  <si>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</si>
  <si>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</si>
  <si>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</si>
  <si>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</si>
  <si>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</si>
  <si>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</si>
  <si>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</si>
  <si>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</si>
  <si>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</si>
  <si>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</si>
  <si>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</si>
  <si>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</si>
  <si>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</si>
  <si>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</si>
  <si>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</si>
  <si>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</si>
  <si>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</si>
  <si>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</si>
  <si>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</si>
  <si>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</si>
  <si>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</si>
  <si>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</si>
  <si>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</si>
  <si>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</si>
  <si>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</si>
  <si>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</si>
  <si>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</si>
  <si>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</si>
  <si>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</si>
  <si>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</si>
  <si>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</si>
  <si>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</si>
  <si>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</si>
  <si>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</si>
  <si>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</si>
  <si>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</si>
  <si>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</si>
  <si>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</si>
  <si>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</si>
  <si>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</si>
  <si>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</si>
  <si>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</si>
  <si>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</si>
  <si>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</si>
  <si>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</si>
  <si>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</si>
  <si>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</si>
  <si>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</si>
  <si>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</si>
  <si>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</si>
  <si>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</si>
  <si>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</si>
  <si>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</si>
  <si>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Ingram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</si>
  <si>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</si>
  <si>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</si>
  <si>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</si>
  <si>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</si>
  <si>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</si>
  <si>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</si>
  <si>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</si>
  <si>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</si>
  <si>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</si>
  <si>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</si>
  <si>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</si>
  <si>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</si>
  <si>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</si>
  <si>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</si>
  <si>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</si>
  <si>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</si>
  <si>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</si>
  <si>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</si>
  <si>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</si>
  <si>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</si>
  <si>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</si>
  <si>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</si>
  <si>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</si>
  <si>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</si>
  <si>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</si>
  <si>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</si>
  <si>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</si>
  <si>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</si>
  <si>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</si>
  <si>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</si>
  <si>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</si>
  <si>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</si>
  <si>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</si>
  <si>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</si>
  <si>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</si>
  <si>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</si>
  <si>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</si>
  <si>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</si>
  <si>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</si>
  <si>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</si>
  <si>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</si>
  <si>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</si>
  <si>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</si>
  <si>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</si>
  <si>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</si>
  <si>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</si>
  <si>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</si>
  <si>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</si>
  <si>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</si>
  <si>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</si>
  <si>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</si>
  <si>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</si>
  <si>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</si>
  <si>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</si>
  <si>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</si>
  <si>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</si>
  <si>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</si>
  <si>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</si>
  <si>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</si>
  <si>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</si>
  <si>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</si>
  <si>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</si>
  <si>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</si>
  <si>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</si>
  <si>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</si>
  <si>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</si>
  <si>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</si>
  <si>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</si>
  <si>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</si>
  <si>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</si>
  <si>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</si>
  <si>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</si>
  <si>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</si>
  <si>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</si>
  <si>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</si>
  <si>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</si>
  <si>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</si>
  <si>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</si>
  <si>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</si>
  <si>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</si>
  <si>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</si>
  <si>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</si>
  <si>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</si>
  <si>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</si>
  <si>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</si>
  <si>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</si>
  <si>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</si>
  <si>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</si>
  <si>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</si>
  <si>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</si>
  <si>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</si>
  <si>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</si>
  <si>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</si>
  <si>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</si>
  <si>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</si>
  <si>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</si>
  <si>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</si>
  <si>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</si>
  <si>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</si>
  <si>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</si>
  <si>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</si>
  <si>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</si>
  <si>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</si>
  <si>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</si>
  <si>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</si>
  <si>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</si>
  <si>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</si>
  <si>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</si>
  <si>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</si>
  <si>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</si>
  <si>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</si>
  <si>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</si>
  <si>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</si>
  <si>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</si>
  <si>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</si>
  <si>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</si>
  <si>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</si>
  <si>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</si>
  <si>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</si>
  <si>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</si>
  <si>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</si>
  <si>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</si>
  <si>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</si>
  <si>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</si>
  <si>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</si>
  <si>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</si>
  <si>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</si>
  <si>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</si>
  <si>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</si>
  <si>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</si>
  <si>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</si>
  <si>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</si>
  <si>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</si>
  <si>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</si>
  <si>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</si>
  <si>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</si>
  <si>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</si>
  <si>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</si>
  <si>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</si>
  <si>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</si>
  <si>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EJ Bibbs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</si>
  <si>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</si>
  <si>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</si>
  <si>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</si>
  <si>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</si>
  <si>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</si>
  <si>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</si>
  <si>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</si>
  <si>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</si>
  <si>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</si>
  <si>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</si>
  <si>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</si>
  <si>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</si>
  <si>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</si>
  <si>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</si>
  <si>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</si>
  <si>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</si>
  <si>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</si>
  <si>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</si>
  <si>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</si>
  <si>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</si>
  <si>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</si>
  <si>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</si>
  <si>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</si>
  <si>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</si>
  <si>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</si>
  <si>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</si>
  <si>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</si>
  <si>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</si>
  <si>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</si>
  <si>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</si>
  <si>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</si>
  <si>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</si>
  <si>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</si>
  <si>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</si>
  <si>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</si>
  <si>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</si>
  <si>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</si>
  <si>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</si>
  <si>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</si>
  <si>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</si>
  <si>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</si>
  <si>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</si>
  <si>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</si>
  <si>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</si>
  <si>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</si>
  <si>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</si>
  <si>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</si>
  <si>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</si>
  <si>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</si>
  <si>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</si>
  <si>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</si>
  <si>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</si>
  <si>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</si>
  <si>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</si>
  <si>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</si>
  <si>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</si>
  <si>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</si>
  <si>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</si>
  <si>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5475</t>
  </si>
  <si>
    <t>279</t>
  </si>
  <si>
    <t>Wozniak</t>
  </si>
  <si>
    <t>00-0034128</t>
  </si>
  <si>
    <t>Nate Wozniak</t>
  </si>
  <si>
    <t>1994-08-30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</si>
  <si>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</si>
  <si>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</si>
  <si>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</si>
  <si>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</si>
  <si>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</si>
  <si>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</si>
  <si>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</si>
  <si>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</si>
  <si>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</si>
  <si>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</si>
  <si>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</si>
  <si>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</si>
  <si>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</si>
  <si>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</si>
  <si>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</si>
  <si>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</si>
  <si>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</si>
  <si>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</si>
  <si>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</si>
  <si>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</si>
  <si>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</si>
  <si>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</si>
  <si>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</si>
  <si>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</si>
  <si>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</si>
  <si>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</si>
  <si>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</si>
  <si>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</si>
  <si>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</si>
  <si>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</si>
  <si>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</si>
  <si>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</si>
  <si>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</si>
  <si>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</si>
  <si>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</si>
  <si>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</si>
  <si>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</si>
  <si>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</si>
  <si>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</si>
  <si>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</si>
  <si>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</si>
  <si>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</si>
  <si>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</si>
  <si>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</si>
  <si>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</si>
  <si>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</si>
  <si>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</si>
  <si>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</si>
  <si>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</si>
  <si>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</si>
  <si>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</si>
  <si>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</si>
  <si>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</si>
  <si>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</si>
  <si>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</si>
  <si>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</si>
  <si>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</si>
  <si>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</si>
  <si>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</si>
  <si>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</si>
  <si>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</si>
  <si>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</si>
  <si>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</si>
  <si>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</si>
  <si>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</si>
  <si>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</si>
  <si>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</si>
  <si>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</si>
  <si>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</si>
  <si>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</si>
  <si>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</si>
  <si>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</si>
  <si>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</si>
  <si>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</si>
  <si>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</si>
  <si>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</si>
  <si>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</si>
  <si>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</si>
  <si>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</si>
  <si>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</si>
  <si>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</si>
  <si>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</si>
  <si>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</si>
  <si>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</si>
  <si>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</si>
  <si>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</si>
  <si>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</si>
  <si>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</si>
  <si>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</si>
  <si>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</si>
  <si>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</si>
  <si>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</si>
  <si>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</si>
  <si>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</si>
  <si>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</si>
  <si>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</si>
  <si>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</si>
  <si>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</si>
  <si>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</si>
  <si>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</si>
  <si>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</si>
  <si>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</si>
  <si>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</si>
  <si>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</si>
  <si>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</si>
  <si>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</si>
  <si>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</si>
  <si>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</si>
  <si>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</si>
  <si>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</si>
  <si>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</si>
  <si>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</si>
  <si>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</si>
  <si>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</si>
  <si>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</si>
  <si>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</si>
  <si>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</si>
  <si>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</si>
  <si>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</si>
  <si>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</si>
  <si>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</si>
  <si>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</si>
  <si>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</si>
  <si>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</si>
  <si>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</si>
  <si>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</si>
  <si>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</si>
  <si>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</si>
  <si>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</si>
  <si>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</si>
  <si>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</si>
  <si>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</si>
  <si>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</si>
  <si>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</si>
  <si>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</si>
  <si>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</si>
  <si>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</si>
  <si>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</si>
  <si>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</si>
  <si>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</si>
  <si>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</si>
  <si>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</si>
  <si>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</si>
  <si>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</si>
  <si>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</si>
  <si>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</si>
  <si>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</si>
  <si>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</si>
  <si>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</si>
  <si>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</si>
  <si>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</si>
  <si>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</si>
  <si>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</si>
  <si>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</si>
  <si>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</si>
  <si>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</si>
  <si>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</si>
  <si>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</si>
  <si>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</si>
  <si>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</si>
  <si>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</si>
  <si>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</si>
  <si>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</si>
  <si>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</si>
  <si>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</si>
  <si>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</si>
  <si>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</si>
  <si>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</si>
  <si>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</si>
  <si>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</si>
  <si>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</si>
  <si>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</si>
  <si>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</si>
  <si>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</si>
  <si>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</si>
  <si>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</si>
  <si>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</si>
  <si>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</si>
  <si>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</si>
  <si>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</si>
  <si>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</si>
  <si>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</si>
  <si>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</si>
  <si>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</si>
  <si>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</si>
  <si>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</si>
  <si>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</si>
  <si>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</si>
  <si>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</si>
  <si>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</si>
  <si>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</si>
  <si>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</si>
  <si>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</si>
  <si>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</si>
  <si>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</si>
  <si>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</si>
  <si>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</si>
  <si>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</si>
  <si>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</si>
  <si>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</si>
  <si>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</si>
  <si>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</si>
  <si>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</si>
  <si>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</si>
  <si>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</si>
  <si>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</si>
  <si>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</si>
  <si>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</si>
  <si>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</si>
  <si>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</si>
  <si>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</si>
  <si>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</si>
  <si>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</si>
  <si>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</si>
  <si>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</si>
  <si>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</si>
  <si>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</si>
  <si>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</si>
  <si>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</si>
  <si>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</si>
  <si>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</si>
  <si>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</si>
  <si>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</si>
  <si>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</si>
  <si>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</si>
  <si>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</si>
  <si>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</si>
  <si>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</si>
  <si>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</si>
  <si>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</si>
  <si>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</si>
  <si>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</si>
  <si>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</si>
  <si>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</si>
  <si>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</si>
  <si>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</si>
  <si>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</si>
  <si>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</si>
  <si>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</si>
  <si>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</si>
  <si>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</si>
  <si>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</si>
  <si>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</si>
  <si>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</si>
  <si>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</si>
  <si>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</si>
  <si>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</si>
  <si>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</si>
  <si>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</si>
  <si>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</si>
  <si>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</si>
  <si>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</si>
  <si>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</si>
  <si>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</si>
  <si>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</si>
  <si>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</si>
  <si>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</si>
  <si>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</si>
  <si>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Joshua Perkins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</si>
  <si>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</si>
  <si>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</si>
  <si>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</si>
  <si>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</si>
  <si>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</si>
  <si>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</si>
  <si>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</si>
  <si>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</si>
  <si>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</si>
  <si>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</si>
  <si>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</si>
  <si>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</si>
  <si>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</si>
  <si>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</si>
  <si>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</si>
  <si>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</si>
  <si>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</si>
  <si>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</si>
  <si>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</si>
  <si>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</si>
  <si>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</si>
  <si>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</si>
  <si>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</si>
  <si>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</si>
  <si>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</si>
  <si>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</si>
  <si>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Sanu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</si>
  <si>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</si>
  <si>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</si>
  <si>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</si>
  <si>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</si>
  <si>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</si>
  <si>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</si>
  <si>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</si>
  <si>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</si>
  <si>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</si>
  <si>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</si>
  <si>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</si>
  <si>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</si>
  <si>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</si>
  <si>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</si>
  <si>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</si>
  <si>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</si>
  <si>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</si>
  <si>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</si>
  <si>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</si>
  <si>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</si>
  <si>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</si>
  <si>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</si>
  <si>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</si>
  <si>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</si>
  <si>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</si>
  <si>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</si>
  <si>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</si>
  <si>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</si>
  <si>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</si>
  <si>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</si>
  <si>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</si>
  <si>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</si>
  <si>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</si>
  <si>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</si>
  <si>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</si>
  <si>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</si>
  <si>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</si>
  <si>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</si>
  <si>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</si>
  <si>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</si>
  <si>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</si>
  <si>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</si>
  <si>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</si>
  <si>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</si>
  <si>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</si>
  <si>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</si>
  <si>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</si>
  <si>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</si>
  <si>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</si>
  <si>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</si>
  <si>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</si>
  <si>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</si>
  <si>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</si>
  <si>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</si>
  <si>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</si>
  <si>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</si>
  <si>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</si>
  <si>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</si>
  <si>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</si>
  <si>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</si>
  <si>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</si>
  <si>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</si>
  <si>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</si>
  <si>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</si>
  <si>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</si>
  <si>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</si>
  <si>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</si>
  <si>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</si>
  <si>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</si>
  <si>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</si>
  <si>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</si>
  <si>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</si>
  <si>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</si>
  <si>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</si>
  <si>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</si>
  <si>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</si>
  <si>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</si>
  <si>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</si>
  <si>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</si>
  <si>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</si>
  <si>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</si>
  <si>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</si>
  <si>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</si>
  <si>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</si>
  <si>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</si>
  <si>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</si>
  <si>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</si>
  <si>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</si>
  <si>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</si>
  <si>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</si>
  <si>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</si>
  <si>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</si>
  <si>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</si>
  <si>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</si>
  <si>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</si>
  <si>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</si>
  <si>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</si>
  <si>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</si>
  <si>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</si>
  <si>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</si>
  <si>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</si>
  <si>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</si>
  <si>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</si>
  <si>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</si>
  <si>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</si>
  <si>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</si>
  <si>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</si>
  <si>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</si>
  <si>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</si>
  <si>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</si>
  <si>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</si>
  <si>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</si>
  <si>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</si>
  <si>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</si>
  <si>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</si>
  <si>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</si>
  <si>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</si>
  <si>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</si>
  <si>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</si>
  <si>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</si>
  <si>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</si>
  <si>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</si>
  <si>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</si>
  <si>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</si>
  <si>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</si>
  <si>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</si>
  <si>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</si>
  <si>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</si>
  <si>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</si>
  <si>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</si>
  <si>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</si>
  <si>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</si>
  <si>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</si>
  <si>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</si>
  <si>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</si>
  <si>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</si>
  <si>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</si>
  <si>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</si>
  <si>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</si>
  <si>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</si>
  <si>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</si>
  <si>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</si>
  <si>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</si>
  <si>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</si>
  <si>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</si>
  <si>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</si>
  <si>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</si>
  <si>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</si>
  <si>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</si>
  <si>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</si>
  <si>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</si>
  <si>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</si>
  <si>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</si>
  <si>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</si>
  <si>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</si>
  <si>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</si>
  <si>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</si>
  <si>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</si>
  <si>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</si>
  <si>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</si>
  <si>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</si>
  <si>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</si>
  <si>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</si>
  <si>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</si>
  <si>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</si>
  <si>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</si>
  <si>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</si>
  <si>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</si>
  <si>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</si>
  <si>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</si>
  <si>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</si>
  <si>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</si>
  <si>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</si>
  <si>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</si>
  <si>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</si>
  <si>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</si>
  <si>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</si>
  <si>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</si>
  <si>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</si>
  <si>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</si>
  <si>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</si>
  <si>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</si>
  <si>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</si>
  <si>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</si>
  <si>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</si>
  <si>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</si>
  <si>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</si>
  <si>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</si>
  <si>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</si>
  <si>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</si>
  <si>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</si>
  <si>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</si>
  <si>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</si>
  <si>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</si>
  <si>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</si>
  <si>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</si>
  <si>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</si>
  <si>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</si>
  <si>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</si>
  <si>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</si>
  <si>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</si>
  <si>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</si>
  <si>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</si>
  <si>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</si>
  <si>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</si>
  <si>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</si>
  <si>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</si>
  <si>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</si>
  <si>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</si>
  <si>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</si>
  <si>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</si>
  <si>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</si>
  <si>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</si>
  <si>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</si>
  <si>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</si>
  <si>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</si>
  <si>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</si>
  <si>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</si>
  <si>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</si>
  <si>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</si>
  <si>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</si>
  <si>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</si>
  <si>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</si>
  <si>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</si>
  <si>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</si>
  <si>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</si>
  <si>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</si>
  <si>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</si>
  <si>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</si>
  <si>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</si>
  <si>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</si>
  <si>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</si>
  <si>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</si>
  <si>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</si>
  <si>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</si>
  <si>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</si>
  <si>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</si>
  <si>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</si>
  <si>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</si>
  <si>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</si>
  <si>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</si>
  <si>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</si>
  <si>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</si>
  <si>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</si>
  <si>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</si>
  <si>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</si>
  <si>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</si>
  <si>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</si>
  <si>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</si>
  <si>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</si>
  <si>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</si>
  <si>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</si>
  <si>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</si>
  <si>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</si>
  <si>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</si>
  <si>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</si>
  <si>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</si>
  <si>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</si>
  <si>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</si>
  <si>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</si>
  <si>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</si>
  <si>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</si>
  <si>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</si>
  <si>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</si>
  <si>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</si>
  <si>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</si>
  <si>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</si>
  <si>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</si>
  <si>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</si>
  <si>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</si>
  <si>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</si>
  <si>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</si>
  <si>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</si>
  <si>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</si>
  <si>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</si>
  <si>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</si>
  <si>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</si>
  <si>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</si>
  <si>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</si>
  <si>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</si>
  <si>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</si>
  <si>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</si>
  <si>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</si>
  <si>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</si>
  <si>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</si>
  <si>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</si>
  <si>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</si>
  <si>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</si>
  <si>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</si>
  <si>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</si>
  <si>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</si>
  <si>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</si>
  <si>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</si>
  <si>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</si>
  <si>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</si>
  <si>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</si>
  <si>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</si>
  <si>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</si>
  <si>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</si>
  <si>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</si>
  <si>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</si>
  <si>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</si>
  <si>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</si>
  <si>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</si>
  <si>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</si>
  <si>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</si>
  <si>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</si>
  <si>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</si>
  <si>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</si>
  <si>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</si>
  <si>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</si>
  <si>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</si>
  <si>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</si>
  <si>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</si>
  <si>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</si>
  <si>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</si>
  <si>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</si>
  <si>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</si>
  <si>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</si>
  <si>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</si>
  <si>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</si>
  <si>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</si>
  <si>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</si>
  <si>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</si>
  <si>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</si>
  <si>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</si>
  <si>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</si>
  <si>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</si>
  <si>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</si>
  <si>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</si>
  <si>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</si>
  <si>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</si>
  <si>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</si>
  <si>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</si>
  <si>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</si>
  <si>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</si>
  <si>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</si>
  <si>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</si>
  <si>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</si>
  <si>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</si>
  <si>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</si>
  <si>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</si>
  <si>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</si>
  <si>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</si>
  <si>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</si>
  <si>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</si>
  <si>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</si>
  <si>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</si>
  <si>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</si>
  <si>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</si>
  <si>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</si>
  <si>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</si>
  <si>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</si>
  <si>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</si>
  <si>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</si>
  <si>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</si>
  <si>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</si>
  <si>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</si>
  <si>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</si>
  <si>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</si>
  <si>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</si>
  <si>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</si>
  <si>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</si>
  <si>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</si>
  <si>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</si>
  <si>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</si>
  <si>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</si>
  <si>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</si>
  <si>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</si>
  <si>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</si>
  <si>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</si>
  <si>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</si>
  <si>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</si>
  <si>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</si>
  <si>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</si>
  <si>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</si>
  <si>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</si>
  <si>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</si>
  <si>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</si>
  <si>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</si>
  <si>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</si>
  <si>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</si>
  <si>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</si>
  <si>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</si>
  <si>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</si>
  <si>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</si>
  <si>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</si>
  <si>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</si>
  <si>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</si>
  <si>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</si>
  <si>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</si>
  <si>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</si>
  <si>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</si>
  <si>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</si>
  <si>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</si>
  <si>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</si>
  <si>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</si>
  <si>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</si>
  <si>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</si>
  <si>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</si>
  <si>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</si>
  <si>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</si>
  <si>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</si>
  <si>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</si>
  <si>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</si>
  <si>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</si>
  <si>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</si>
  <si>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</si>
  <si>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</si>
  <si>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</si>
  <si>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</si>
  <si>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</si>
  <si>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</si>
  <si>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</si>
  <si>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</si>
  <si>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</si>
  <si>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</si>
  <si>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</si>
  <si>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</si>
  <si>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</si>
  <si>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</si>
  <si>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</si>
  <si>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</si>
  <si>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</si>
  <si>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</si>
  <si>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</si>
  <si>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</si>
  <si>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</si>
  <si>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</si>
  <si>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</si>
  <si>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</si>
  <si>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</si>
  <si>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</si>
  <si>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</si>
  <si>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</si>
  <si>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</si>
  <si>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</si>
  <si>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</si>
  <si>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</si>
  <si>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</si>
  <si>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</si>
  <si>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</si>
  <si>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</si>
  <si>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</si>
  <si>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</si>
  <si>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</si>
  <si>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</si>
  <si>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</si>
  <si>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</si>
  <si>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</si>
  <si>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</si>
  <si>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</si>
  <si>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</si>
  <si>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</si>
  <si>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</si>
  <si>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</si>
  <si>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</si>
  <si>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</si>
  <si>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</si>
  <si>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</si>
  <si>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</si>
  <si>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</si>
  <si>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</si>
  <si>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</si>
  <si>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</si>
  <si>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</si>
  <si>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</si>
  <si>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</si>
  <si>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</si>
  <si>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</si>
  <si>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</si>
  <si>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</si>
  <si>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</si>
  <si>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</si>
  <si>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</si>
  <si>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</si>
  <si>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</si>
  <si>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</si>
  <si>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</si>
  <si>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</si>
  <si>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</si>
  <si>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</si>
  <si>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</si>
  <si>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</si>
  <si>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</si>
  <si>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</si>
  <si>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</si>
  <si>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</si>
  <si>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</si>
  <si>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</si>
  <si>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</si>
  <si>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</si>
  <si>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</si>
  <si>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</si>
  <si>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</si>
  <si>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</si>
  <si>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</si>
  <si>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</si>
  <si>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</si>
  <si>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</si>
  <si>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</si>
  <si>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</si>
  <si>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Beckham Jr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</si>
  <si>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</si>
  <si>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</si>
  <si>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</si>
  <si>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</si>
  <si>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</si>
  <si>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</si>
  <si>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</si>
  <si>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</si>
  <si>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</si>
  <si>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</si>
  <si>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</si>
  <si>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</si>
  <si>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</si>
  <si>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</si>
  <si>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</si>
  <si>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</si>
  <si>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</si>
  <si>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</si>
  <si>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</si>
  <si>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</si>
  <si>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</si>
  <si>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</si>
  <si>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</si>
  <si>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</si>
  <si>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</si>
  <si>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</si>
  <si>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</si>
  <si>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</si>
  <si>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</si>
  <si>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</si>
  <si>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</si>
  <si>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</si>
  <si>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</si>
  <si>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</si>
  <si>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</si>
  <si>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6711</t>
  </si>
  <si>
    <t>Jalen Thompson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</si>
  <si>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</si>
  <si>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</si>
  <si>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</si>
  <si>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</si>
  <si>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</si>
  <si>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</si>
  <si>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</si>
  <si>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</si>
  <si>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</si>
  <si>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</si>
  <si>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</si>
  <si>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</si>
  <si>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</si>
  <si>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</si>
  <si>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</si>
  <si>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</si>
  <si>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</si>
  <si>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</si>
  <si>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</si>
  <si>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</si>
  <si>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</si>
  <si>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</si>
  <si>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</si>
  <si>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</si>
  <si>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</si>
  <si>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</si>
  <si>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</si>
  <si>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</si>
  <si>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</si>
  <si>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</si>
  <si>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</si>
  <si>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</si>
  <si>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</si>
  <si>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 xml:space="preserve"> 00-0034766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</si>
  <si>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</si>
  <si>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</si>
  <si>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</si>
  <si>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</si>
  <si>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</si>
  <si>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</si>
  <si>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</si>
  <si>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</si>
  <si>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</si>
  <si>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</si>
  <si>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</si>
  <si>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</si>
  <si>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</si>
  <si>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</si>
  <si>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</si>
  <si>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</si>
  <si>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</si>
  <si>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</si>
  <si>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</si>
  <si>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</si>
  <si>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</si>
  <si>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</si>
  <si>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</si>
  <si>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162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</si>
  <si>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</si>
  <si>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</si>
  <si>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</si>
  <si>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</si>
  <si>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</si>
  <si>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</si>
  <si>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</si>
  <si>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</si>
  <si>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</si>
  <si>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</si>
  <si>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</si>
  <si>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</si>
  <si>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</si>
  <si>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</si>
  <si>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</si>
  <si>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</si>
  <si>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</si>
  <si>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</si>
  <si>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</si>
  <si>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</si>
  <si>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</si>
  <si>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</si>
  <si>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</si>
  <si>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</si>
  <si>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</si>
  <si>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</si>
  <si>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</si>
  <si>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</si>
  <si>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</si>
  <si>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</si>
  <si>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</si>
  <si>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</si>
  <si>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</si>
  <si>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</si>
  <si>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</si>
  <si>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</si>
  <si>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</si>
  <si>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</si>
  <si>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</si>
  <si>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</si>
  <si>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</si>
  <si>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</si>
  <si>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</si>
  <si>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</si>
  <si>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</si>
  <si>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</si>
  <si>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</si>
  <si>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</si>
  <si>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</si>
  <si>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</si>
  <si>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</si>
  <si>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</si>
  <si>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</si>
  <si>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</si>
  <si>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</si>
  <si>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</si>
  <si>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</si>
  <si>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</si>
  <si>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</si>
  <si>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</si>
  <si>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</si>
  <si>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</si>
  <si>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</si>
  <si>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</si>
  <si>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</si>
  <si>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</si>
  <si>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</si>
  <si>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</si>
  <si>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</si>
  <si>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</si>
  <si>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</si>
  <si>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</si>
  <si>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</si>
  <si>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</si>
  <si>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</si>
  <si>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</si>
  <si>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</si>
  <si>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</si>
  <si>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</si>
  <si>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</si>
  <si>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</si>
  <si>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</si>
  <si>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</si>
  <si>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</si>
  <si>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</si>
  <si>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</si>
  <si>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</si>
  <si>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</si>
  <si>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</si>
  <si>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</si>
  <si>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</si>
  <si>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</si>
  <si>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</si>
  <si>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</si>
  <si>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</si>
  <si>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</si>
  <si>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</si>
  <si>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</si>
  <si>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</si>
  <si>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</si>
  <si>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</si>
  <si>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</si>
  <si>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</si>
  <si>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</si>
  <si>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</si>
  <si>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</si>
  <si>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</si>
  <si>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</si>
  <si>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</si>
  <si>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</si>
  <si>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</si>
  <si>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</si>
  <si>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</si>
  <si>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</si>
  <si>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</si>
  <si>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</si>
  <si>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</si>
  <si>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</si>
  <si>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</si>
  <si>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</si>
  <si>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</si>
  <si>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</si>
  <si>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</si>
  <si>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</si>
  <si>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</si>
  <si>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</si>
  <si>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</si>
  <si>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</si>
  <si>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</si>
  <si>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</si>
  <si>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</si>
  <si>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</si>
  <si>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</si>
  <si>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</si>
  <si>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</si>
  <si>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</si>
  <si>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</si>
  <si>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</si>
  <si>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</si>
  <si>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</si>
  <si>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</si>
  <si>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</si>
  <si>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</si>
  <si>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</si>
  <si>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</si>
  <si>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</si>
  <si>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</si>
  <si>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</si>
  <si>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</si>
  <si>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</si>
  <si>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</si>
  <si>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</si>
  <si>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</si>
  <si>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</si>
  <si>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</si>
  <si>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</si>
  <si>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</si>
  <si>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</si>
  <si>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</si>
  <si>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</si>
  <si>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</si>
  <si>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</si>
  <si>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</si>
  <si>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</si>
  <si>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</si>
  <si>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</si>
  <si>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</si>
  <si>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</si>
  <si>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</si>
  <si>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</si>
  <si>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</si>
  <si>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</si>
  <si>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</si>
  <si>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</si>
  <si>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</si>
  <si>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</si>
  <si>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</si>
  <si>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</si>
  <si>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</si>
  <si>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</si>
  <si>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</si>
  <si>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</si>
  <si>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</si>
  <si>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</si>
  <si>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</si>
  <si>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</si>
  <si>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</si>
  <si>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</si>
  <si>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</si>
  <si>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</si>
  <si>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</si>
  <si>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</si>
  <si>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</si>
  <si>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</si>
  <si>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</si>
  <si>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</si>
  <si>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</si>
  <si>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4294</t>
  </si>
  <si>
    <t>Deante</t>
  </si>
  <si>
    <t>Burton</t>
  </si>
  <si>
    <t>00-0033222</t>
  </si>
  <si>
    <t>Deante Burton</t>
  </si>
  <si>
    <t>1994-07-12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</si>
  <si>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</si>
  <si>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</si>
  <si>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</si>
  <si>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</si>
  <si>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</si>
  <si>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</si>
  <si>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</si>
  <si>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</si>
  <si>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</si>
  <si>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</si>
  <si>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</si>
  <si>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</si>
  <si>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</si>
  <si>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</si>
  <si>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</si>
  <si>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</si>
  <si>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</si>
  <si>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</si>
  <si>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</si>
  <si>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</si>
  <si>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</si>
  <si>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</si>
  <si>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</si>
  <si>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</si>
  <si>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</si>
  <si>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</si>
  <si>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</si>
  <si>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</si>
  <si>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</si>
  <si>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</si>
  <si>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</si>
  <si>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</si>
  <si>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</si>
  <si>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</si>
  <si>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</si>
  <si>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</si>
  <si>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</si>
  <si>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</si>
  <si>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</si>
  <si>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</si>
  <si>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</si>
  <si>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</si>
  <si>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</si>
  <si>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</si>
  <si>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</si>
  <si>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</si>
  <si>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</si>
  <si>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</si>
  <si>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</si>
  <si>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</si>
  <si>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</si>
  <si>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</si>
  <si>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</si>
  <si>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</si>
  <si>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</si>
  <si>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</si>
  <si>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</si>
  <si>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</si>
  <si>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</si>
  <si>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</si>
  <si>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</si>
  <si>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</si>
  <si>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</si>
  <si>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</si>
  <si>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</si>
  <si>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</si>
  <si>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</si>
  <si>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</si>
  <si>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</si>
  <si>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</si>
  <si>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</si>
  <si>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</si>
  <si>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</si>
  <si>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</si>
  <si>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</si>
  <si>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</si>
  <si>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</si>
  <si>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</si>
  <si>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</si>
  <si>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</si>
  <si>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</si>
  <si>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</si>
  <si>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</si>
  <si>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</si>
  <si>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</si>
  <si>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</si>
  <si>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</si>
  <si>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150</t>
  </si>
  <si>
    <t>Elliott</t>
  </si>
  <si>
    <t>Fry</t>
  </si>
  <si>
    <t>K,DB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</si>
  <si>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</si>
  <si>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</si>
  <si>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</si>
  <si>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</si>
  <si>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</si>
  <si>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</si>
  <si>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</si>
  <si>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</si>
  <si>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</si>
  <si>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</si>
  <si>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</si>
  <si>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</si>
  <si>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</si>
  <si>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</si>
  <si>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</si>
  <si>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</si>
  <si>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</si>
  <si>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</si>
  <si>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</si>
  <si>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</si>
  <si>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</si>
  <si>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</si>
  <si>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</si>
  <si>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</si>
  <si>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</si>
  <si>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</si>
  <si>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</si>
  <si>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</si>
  <si>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</si>
  <si>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</si>
  <si>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</si>
  <si>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</si>
  <si>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</si>
  <si>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</si>
  <si>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</si>
  <si>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</si>
  <si>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</si>
  <si>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</si>
  <si>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</si>
  <si>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</si>
  <si>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</si>
  <si>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</si>
  <si>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</si>
  <si>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</si>
  <si>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</si>
  <si>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</si>
  <si>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</si>
  <si>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</si>
  <si>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</si>
  <si>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</si>
  <si>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</si>
  <si>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</si>
  <si>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</si>
  <si>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</si>
  <si>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</si>
  <si>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</si>
  <si>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</si>
  <si>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</si>
  <si>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</si>
  <si>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</si>
  <si>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</si>
  <si>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</si>
  <si>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</si>
  <si>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</si>
  <si>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</si>
  <si>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</si>
  <si>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</si>
  <si>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</si>
  <si>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</si>
  <si>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</si>
  <si>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</si>
  <si>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</si>
  <si>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</si>
  <si>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</si>
  <si>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</si>
  <si>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</si>
  <si>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</si>
  <si>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</si>
  <si>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</si>
  <si>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</si>
  <si>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</si>
  <si>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</si>
  <si>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</si>
  <si>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</si>
  <si>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</si>
  <si>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</si>
  <si>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</si>
  <si>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</si>
  <si>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</si>
  <si>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</si>
  <si>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</si>
  <si>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</si>
  <si>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</si>
  <si>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</si>
  <si>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</si>
  <si>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</si>
  <si>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</si>
  <si>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</si>
  <si>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</si>
  <si>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</si>
  <si>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</si>
  <si>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</si>
  <si>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</si>
  <si>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</si>
  <si>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</si>
  <si>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</si>
  <si>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</si>
  <si>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</si>
  <si>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</si>
  <si>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</si>
  <si>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</si>
  <si>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</si>
  <si>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</si>
  <si>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</si>
  <si>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</si>
  <si>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</si>
  <si>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</si>
  <si>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</si>
  <si>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</si>
  <si>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</si>
  <si>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</si>
  <si>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</si>
  <si>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</si>
  <si>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</si>
  <si>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</si>
  <si>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</si>
  <si>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</si>
  <si>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</si>
  <si>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</si>
  <si>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</si>
  <si>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</si>
  <si>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</si>
  <si>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</si>
  <si>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</si>
  <si>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</si>
  <si>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</si>
  <si>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</si>
  <si>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</si>
  <si>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</si>
  <si>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</si>
  <si>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</si>
  <si>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</si>
  <si>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</si>
  <si>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</si>
  <si>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</si>
  <si>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</si>
  <si>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</si>
  <si>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</si>
  <si>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</si>
  <si>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</si>
  <si>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</si>
  <si>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</si>
  <si>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</si>
  <si>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</si>
  <si>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</si>
  <si>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</si>
  <si>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</si>
  <si>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</si>
  <si>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</si>
  <si>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</si>
  <si>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</si>
  <si>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</si>
  <si>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</si>
  <si>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</si>
  <si>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</si>
  <si>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</si>
  <si>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</si>
  <si>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</si>
  <si>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</si>
  <si>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</si>
  <si>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</si>
  <si>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</si>
  <si>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</si>
  <si>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</si>
  <si>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</si>
  <si>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</si>
  <si>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</si>
  <si>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</si>
  <si>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</si>
  <si>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</si>
  <si>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</si>
  <si>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</si>
  <si>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</si>
  <si>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</si>
  <si>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</si>
  <si>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</si>
  <si>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</si>
  <si>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</si>
  <si>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</si>
  <si>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</si>
  <si>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</si>
  <si>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</si>
  <si>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</si>
  <si>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</si>
  <si>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</si>
  <si>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</si>
  <si>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</si>
  <si>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</si>
  <si>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</si>
  <si>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</si>
  <si>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</si>
  <si>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</si>
  <si>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</si>
  <si>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</si>
  <si>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</si>
  <si>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</si>
  <si>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</si>
  <si>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</si>
  <si>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</si>
  <si>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</si>
  <si>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</si>
  <si>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</si>
  <si>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</si>
  <si>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</si>
  <si>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</si>
  <si>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</si>
  <si>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</si>
  <si>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</si>
  <si>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</si>
  <si>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</si>
  <si>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</si>
  <si>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</si>
  <si>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</si>
  <si>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</si>
  <si>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</si>
  <si>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</si>
  <si>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</si>
  <si>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</si>
  <si>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</si>
  <si>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</si>
  <si>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</si>
  <si>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</si>
  <si>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</si>
  <si>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</si>
  <si>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</si>
  <si>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</si>
  <si>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</si>
  <si>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</si>
  <si>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</si>
  <si>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</si>
  <si>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</si>
  <si>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</si>
  <si>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</si>
  <si>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</si>
  <si>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</si>
  <si>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</si>
  <si>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</si>
  <si>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</si>
  <si>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</si>
  <si>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</si>
  <si>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</si>
  <si>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</si>
  <si>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</si>
  <si>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</si>
  <si>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</si>
  <si>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</si>
  <si>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</si>
  <si>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</si>
  <si>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</si>
  <si>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</si>
  <si>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</si>
  <si>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</si>
  <si>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</si>
  <si>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</si>
  <si>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</si>
  <si>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</si>
  <si>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</si>
  <si>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</si>
  <si>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</si>
  <si>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</si>
  <si>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</si>
  <si>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</si>
  <si>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</si>
  <si>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</si>
  <si>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</si>
  <si>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</si>
  <si>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</si>
  <si>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</si>
  <si>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</si>
  <si>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</si>
  <si>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</si>
  <si>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</si>
  <si>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</si>
  <si>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</si>
  <si>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</si>
  <si>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</si>
  <si>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</si>
  <si>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</si>
  <si>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</si>
  <si>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</si>
  <si>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</si>
  <si>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</si>
  <si>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</si>
  <si>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</si>
  <si>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</si>
  <si>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</si>
  <si>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</si>
  <si>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</si>
  <si>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</si>
  <si>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</si>
  <si>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</si>
  <si>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</si>
  <si>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</si>
  <si>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</si>
  <si>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</si>
  <si>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</si>
  <si>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</si>
  <si>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</si>
  <si>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</si>
  <si>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</si>
  <si>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</si>
  <si>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</si>
  <si>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</si>
  <si>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</si>
  <si>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</si>
  <si>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</si>
  <si>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</si>
  <si>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</si>
  <si>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</si>
  <si>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</si>
  <si>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</si>
  <si>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</si>
  <si>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</si>
  <si>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</si>
  <si>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</si>
  <si>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</si>
  <si>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</si>
  <si>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</si>
  <si>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</si>
  <si>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</si>
  <si>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</si>
  <si>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</si>
  <si>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</si>
  <si>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</si>
  <si>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</si>
  <si>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</si>
  <si>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</si>
  <si>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</si>
  <si>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</si>
  <si>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</si>
  <si>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</si>
  <si>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</si>
  <si>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</si>
  <si>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</si>
  <si>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</si>
  <si>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</si>
  <si>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</si>
  <si>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</si>
  <si>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</si>
  <si>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</si>
  <si>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</si>
  <si>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</si>
  <si>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</si>
  <si>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</si>
  <si>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</si>
  <si>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</si>
  <si>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</si>
  <si>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</si>
  <si>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</si>
  <si>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</si>
  <si>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</si>
  <si>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</si>
  <si>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</si>
  <si>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</si>
  <si>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</si>
  <si>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</si>
  <si>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</si>
  <si>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</si>
  <si>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</si>
  <si>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</si>
  <si>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</si>
  <si>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</si>
  <si>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</si>
  <si>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</si>
  <si>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</si>
  <si>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</si>
  <si>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</si>
  <si>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</si>
  <si>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</si>
  <si>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</si>
  <si>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</si>
  <si>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</si>
  <si>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</si>
  <si>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</si>
  <si>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</si>
  <si>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</si>
  <si>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</si>
  <si>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</si>
  <si>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</si>
  <si>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</si>
  <si>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</si>
  <si>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</si>
  <si>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</si>
  <si>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</si>
  <si>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</si>
  <si>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</si>
  <si>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</si>
  <si>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</si>
  <si>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</si>
  <si>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</si>
  <si>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</si>
  <si>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</si>
  <si>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</si>
  <si>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</si>
  <si>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</si>
  <si>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</si>
  <si>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</si>
  <si>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</si>
  <si>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</si>
  <si>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</si>
  <si>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</si>
  <si>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</si>
  <si>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158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</si>
  <si>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</si>
  <si>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</si>
  <si>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</si>
  <si>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</si>
  <si>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</si>
  <si>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</si>
  <si>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</si>
  <si>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</si>
  <si>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</si>
  <si>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</si>
  <si>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</si>
  <si>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</si>
  <si>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</si>
  <si>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</si>
  <si>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</si>
  <si>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</si>
  <si>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Khalif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</si>
  <si>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</si>
  <si>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</si>
  <si>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</si>
  <si>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</si>
  <si>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</si>
  <si>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</si>
  <si>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</si>
  <si>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</si>
  <si>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</si>
  <si>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</si>
  <si>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</si>
  <si>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</si>
  <si>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</si>
  <si>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</si>
  <si>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</si>
  <si>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</si>
  <si>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</si>
  <si>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</si>
  <si>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</si>
  <si>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</si>
  <si>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</si>
  <si>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</si>
  <si>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</si>
  <si>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</si>
  <si>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</si>
  <si>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</si>
  <si>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</si>
  <si>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</si>
  <si>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</si>
  <si>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</si>
  <si>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</si>
  <si>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</si>
  <si>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</si>
  <si>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</si>
  <si>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</si>
  <si>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</si>
  <si>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</si>
  <si>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</si>
  <si>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</si>
  <si>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</si>
  <si>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</si>
  <si>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</si>
  <si>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</si>
  <si>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</si>
  <si>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</si>
  <si>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</si>
  <si>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</si>
  <si>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</si>
  <si>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</si>
  <si>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</si>
  <si>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</si>
  <si>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</si>
  <si>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</si>
  <si>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</si>
  <si>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</si>
  <si>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</si>
  <si>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</si>
  <si>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</si>
  <si>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</si>
  <si>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</si>
  <si>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</si>
  <si>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</si>
  <si>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</si>
  <si>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</si>
  <si>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</si>
  <si>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</si>
  <si>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</si>
  <si>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</si>
  <si>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</si>
  <si>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</si>
  <si>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</si>
  <si>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</si>
  <si>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</si>
  <si>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</si>
  <si>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</si>
  <si>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</si>
  <si>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</si>
  <si>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</si>
  <si>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</si>
  <si>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</si>
  <si>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</si>
  <si>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</si>
  <si>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</si>
  <si>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</si>
  <si>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</si>
  <si>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</si>
  <si>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</si>
  <si>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</si>
  <si>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</si>
  <si>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</si>
  <si>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</si>
  <si>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</si>
  <si>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</si>
  <si>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</si>
  <si>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</si>
  <si>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</si>
  <si>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</si>
  <si>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</si>
  <si>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</si>
  <si>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</si>
  <si>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</si>
  <si>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</si>
  <si>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</si>
  <si>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</si>
  <si>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</si>
  <si>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</si>
  <si>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</si>
  <si>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</si>
  <si>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</si>
  <si>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</si>
  <si>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</si>
  <si>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</si>
  <si>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</si>
  <si>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</si>
  <si>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</si>
  <si>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</si>
  <si>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</si>
  <si>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</si>
  <si>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</si>
  <si>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</si>
  <si>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</si>
  <si>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</si>
  <si>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</si>
  <si>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</si>
  <si>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</si>
  <si>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</si>
  <si>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</si>
  <si>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</si>
  <si>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</si>
  <si>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</si>
  <si>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</si>
  <si>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</si>
  <si>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</si>
  <si>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</si>
  <si>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</si>
  <si>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</si>
  <si>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</si>
  <si>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</si>
  <si>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</si>
  <si>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</si>
  <si>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</si>
  <si>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</si>
  <si>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</si>
  <si>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</si>
  <si>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</si>
  <si>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</si>
  <si>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</si>
  <si>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</si>
  <si>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</si>
  <si>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</si>
  <si>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</si>
  <si>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</si>
  <si>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</si>
  <si>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</si>
  <si>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</si>
  <si>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</si>
  <si>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</si>
  <si>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</si>
  <si>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</si>
  <si>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</si>
  <si>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</si>
  <si>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</si>
  <si>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</si>
  <si>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</si>
  <si>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</si>
  <si>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</si>
  <si>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</si>
  <si>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</si>
  <si>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</si>
  <si>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</si>
  <si>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</si>
  <si>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</si>
  <si>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</si>
  <si>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</si>
  <si>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</si>
  <si>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</si>
  <si>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</si>
  <si>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</si>
  <si>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</si>
  <si>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</si>
  <si>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</si>
  <si>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</si>
  <si>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</si>
  <si>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</si>
  <si>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</si>
  <si>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JP Holtz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</si>
  <si>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</si>
  <si>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</si>
  <si>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</si>
  <si>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</si>
  <si>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</si>
  <si>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</si>
  <si>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</si>
  <si>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</si>
  <si>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</si>
  <si>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</si>
  <si>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</si>
  <si>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</si>
  <si>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</si>
  <si>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</si>
  <si>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</si>
  <si>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</si>
  <si>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</si>
  <si>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</si>
  <si>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</si>
  <si>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</si>
  <si>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</si>
  <si>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</si>
  <si>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</si>
  <si>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</si>
  <si>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</si>
  <si>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</si>
  <si>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</si>
  <si>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</si>
  <si>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</si>
  <si>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</si>
  <si>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</si>
  <si>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</si>
  <si>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</si>
  <si>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</si>
  <si>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</si>
  <si>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</si>
  <si>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</si>
  <si>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</si>
  <si>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</si>
  <si>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</si>
  <si>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</si>
  <si>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</si>
  <si>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</si>
  <si>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</si>
  <si>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Da'mari</t>
  </si>
  <si>
    <t>00-0034256</t>
  </si>
  <si>
    <t>Da'mari Scott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</si>
  <si>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</si>
  <si>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</si>
  <si>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</si>
  <si>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</si>
  <si>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</si>
  <si>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</si>
  <si>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</si>
  <si>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</si>
  <si>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</si>
  <si>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</si>
  <si>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</si>
  <si>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</si>
  <si>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</si>
  <si>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</si>
  <si>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</si>
  <si>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</si>
  <si>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</si>
  <si>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</si>
  <si>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</si>
  <si>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</si>
  <si>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</si>
  <si>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</si>
  <si>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</si>
  <si>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</si>
  <si>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</si>
  <si>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</si>
  <si>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</si>
  <si>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</si>
  <si>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</si>
  <si>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</si>
  <si>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</si>
  <si>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</si>
  <si>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</si>
  <si>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</si>
  <si>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</si>
  <si>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CJ Uzomah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</si>
  <si>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</si>
  <si>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</si>
  <si>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</si>
  <si>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</si>
  <si>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</si>
  <si>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</si>
  <si>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</si>
  <si>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</si>
  <si>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</si>
  <si>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</si>
  <si>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</si>
  <si>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</si>
  <si>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</si>
  <si>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</si>
  <si>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</si>
  <si>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</si>
  <si>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</si>
  <si>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</si>
  <si>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</si>
  <si>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</si>
  <si>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</si>
  <si>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</si>
  <si>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</si>
  <si>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</si>
  <si>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</si>
  <si>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</si>
  <si>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</si>
  <si>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</si>
  <si>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</si>
  <si>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</si>
  <si>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</si>
  <si>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</si>
  <si>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</si>
  <si>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</si>
  <si>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</si>
  <si>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</si>
  <si>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</si>
  <si>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</si>
  <si>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</si>
  <si>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</si>
  <si>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</si>
  <si>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</si>
  <si>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</si>
  <si>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</si>
  <si>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</si>
  <si>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</si>
  <si>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</si>
  <si>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</si>
  <si>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</si>
  <si>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</si>
  <si>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</si>
  <si>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</si>
  <si>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</si>
  <si>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</si>
  <si>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</si>
  <si>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</si>
  <si>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</si>
  <si>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</si>
  <si>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</si>
  <si>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</si>
  <si>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</si>
  <si>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</si>
  <si>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</si>
  <si>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</si>
  <si>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</si>
  <si>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</si>
  <si>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</si>
  <si>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</si>
  <si>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</si>
  <si>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</si>
  <si>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</si>
  <si>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</si>
  <si>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</si>
  <si>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</si>
  <si>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</si>
  <si>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</si>
  <si>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</si>
  <si>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Deandrew</t>
  </si>
  <si>
    <t>00-0031511</t>
  </si>
  <si>
    <t>Deandrew White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</si>
  <si>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</si>
  <si>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</si>
  <si>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</si>
  <si>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</si>
  <si>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</si>
  <si>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</si>
  <si>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</si>
  <si>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</si>
  <si>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</si>
  <si>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</si>
  <si>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</si>
  <si>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</si>
  <si>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</si>
  <si>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</si>
  <si>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</si>
  <si>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</si>
  <si>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</si>
  <si>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</si>
  <si>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</si>
  <si>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</si>
  <si>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</si>
  <si>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</si>
  <si>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</si>
  <si>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</si>
  <si>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</si>
  <si>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</si>
  <si>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</si>
  <si>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</si>
  <si>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</si>
  <si>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</si>
  <si>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</si>
  <si>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</si>
  <si>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</si>
  <si>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</si>
  <si>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</si>
  <si>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</si>
  <si>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</si>
  <si>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</si>
  <si>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</si>
  <si>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</si>
  <si>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</si>
  <si>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</si>
  <si>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</si>
  <si>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</si>
  <si>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</si>
  <si>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</si>
  <si>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</si>
  <si>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</si>
  <si>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</si>
  <si>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</si>
  <si>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</si>
  <si>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</si>
  <si>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</si>
  <si>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</si>
  <si>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</si>
  <si>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</si>
  <si>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</si>
  <si>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</si>
  <si>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</si>
  <si>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</si>
  <si>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</si>
  <si>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Alize</t>
  </si>
  <si>
    <t>Alize Mack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</si>
  <si>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</si>
  <si>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</si>
  <si>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</si>
  <si>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</si>
  <si>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</si>
  <si>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</si>
  <si>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</si>
  <si>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</si>
  <si>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</si>
  <si>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</si>
  <si>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</si>
  <si>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</si>
  <si>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</si>
  <si>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</si>
  <si>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</si>
  <si>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</si>
  <si>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</si>
  <si>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</si>
  <si>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</si>
  <si>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</si>
  <si>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</si>
  <si>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</si>
  <si>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</si>
  <si>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</si>
  <si>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</si>
  <si>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</si>
  <si>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</si>
  <si>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</si>
  <si>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</si>
  <si>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</si>
  <si>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</si>
  <si>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</si>
  <si>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</si>
  <si>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</si>
  <si>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</si>
  <si>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</si>
  <si>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</si>
  <si>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</si>
  <si>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</si>
  <si>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</si>
  <si>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</si>
  <si>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</si>
  <si>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</si>
  <si>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</si>
  <si>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</si>
  <si>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</si>
  <si>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</si>
  <si>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</si>
  <si>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</si>
  <si>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</si>
  <si>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</si>
  <si>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</si>
  <si>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</si>
  <si>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</si>
  <si>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</si>
  <si>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</si>
  <si>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</si>
  <si>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</si>
  <si>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</si>
  <si>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</si>
  <si>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</si>
  <si>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</si>
  <si>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</si>
  <si>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</si>
  <si>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</si>
  <si>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</si>
  <si>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</si>
  <si>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</si>
  <si>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</si>
  <si>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</si>
  <si>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</si>
  <si>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</si>
  <si>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</si>
  <si>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</si>
  <si>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</si>
  <si>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</si>
  <si>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</si>
  <si>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</si>
  <si>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</si>
  <si>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</si>
  <si>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</si>
  <si>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</si>
  <si>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</si>
  <si>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</si>
  <si>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</si>
  <si>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</si>
  <si>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</si>
  <si>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</si>
  <si>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</si>
  <si>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</si>
  <si>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</si>
  <si>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</si>
  <si>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</si>
  <si>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</si>
  <si>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</si>
  <si>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</si>
  <si>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</si>
  <si>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</si>
  <si>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</si>
  <si>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</si>
  <si>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</si>
  <si>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</si>
  <si>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</si>
  <si>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</si>
  <si>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</si>
  <si>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</si>
  <si>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</si>
  <si>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</si>
  <si>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</si>
  <si>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</si>
  <si>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</si>
  <si>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</si>
  <si>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</si>
  <si>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</si>
  <si>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</si>
  <si>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</si>
  <si>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</si>
  <si>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</si>
  <si>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</si>
  <si>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</si>
  <si>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</si>
  <si>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</si>
  <si>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</si>
  <si>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</si>
  <si>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</si>
  <si>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</si>
  <si>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</si>
  <si>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</si>
  <si>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</si>
  <si>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</si>
  <si>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</si>
  <si>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</si>
  <si>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</si>
  <si>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</si>
  <si>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</si>
  <si>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</si>
  <si>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</si>
  <si>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</si>
  <si>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</si>
  <si>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</si>
  <si>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</si>
  <si>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</si>
  <si>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</si>
  <si>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</si>
  <si>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</si>
  <si>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</si>
  <si>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</si>
  <si>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</si>
  <si>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</si>
  <si>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</si>
  <si>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</si>
  <si>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</si>
  <si>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</si>
  <si>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</si>
  <si>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</si>
  <si>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</si>
  <si>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</si>
  <si>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</si>
  <si>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</si>
  <si>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</si>
  <si>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</si>
  <si>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</si>
  <si>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</si>
  <si>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</si>
  <si>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</si>
  <si>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</si>
  <si>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</si>
  <si>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</si>
  <si>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</si>
  <si>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</si>
  <si>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</si>
  <si>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</si>
  <si>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</si>
  <si>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</si>
  <si>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</si>
  <si>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</si>
  <si>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</si>
  <si>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</si>
  <si>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</si>
  <si>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</si>
  <si>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</si>
  <si>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</si>
  <si>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</si>
  <si>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Joe 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</si>
  <si>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</si>
  <si>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</si>
  <si>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</si>
  <si>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</si>
  <si>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</si>
  <si>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</si>
  <si>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</si>
  <si>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</si>
  <si>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</si>
  <si>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</si>
  <si>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</si>
  <si>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</si>
  <si>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</si>
  <si>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</si>
  <si>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</si>
  <si>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</si>
  <si>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</si>
  <si>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</si>
  <si>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</si>
  <si>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</si>
  <si>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</si>
  <si>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</si>
  <si>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</si>
  <si>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</si>
  <si>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</si>
  <si>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</si>
  <si>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</si>
  <si>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</si>
  <si>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</si>
  <si>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</si>
  <si>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</si>
  <si>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</si>
  <si>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</si>
  <si>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</si>
  <si>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</si>
  <si>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</si>
  <si>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</si>
  <si>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</si>
  <si>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</si>
  <si>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</si>
  <si>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</si>
  <si>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</si>
  <si>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</si>
  <si>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</si>
  <si>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</si>
  <si>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</si>
  <si>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</si>
  <si>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</si>
  <si>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</si>
  <si>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</si>
  <si>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</si>
  <si>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</si>
  <si>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</si>
  <si>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</si>
  <si>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</si>
  <si>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</si>
  <si>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</si>
  <si>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</si>
  <si>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</si>
  <si>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</si>
  <si>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</si>
  <si>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</si>
  <si>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</si>
  <si>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</si>
  <si>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</si>
  <si>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</si>
  <si>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</si>
  <si>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</si>
  <si>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</si>
  <si>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</si>
  <si>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</si>
  <si>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</si>
  <si>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</si>
  <si>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</si>
  <si>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</si>
  <si>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</si>
  <si>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</si>
  <si>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</si>
  <si>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</si>
  <si>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</si>
  <si>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</si>
  <si>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</si>
  <si>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</si>
  <si>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</si>
  <si>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</si>
  <si>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</si>
  <si>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</si>
  <si>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</si>
  <si>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</si>
  <si>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</si>
  <si>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</si>
  <si>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</si>
  <si>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</si>
  <si>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</si>
  <si>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</si>
  <si>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</si>
  <si>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</si>
  <si>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</si>
  <si>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</si>
  <si>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</si>
  <si>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</si>
  <si>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</si>
  <si>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</si>
  <si>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</si>
  <si>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</si>
  <si>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</si>
  <si>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</si>
  <si>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</si>
  <si>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</si>
  <si>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</si>
  <si>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</si>
  <si>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</si>
  <si>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</si>
  <si>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</si>
  <si>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</si>
  <si>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</si>
  <si>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</si>
  <si>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</si>
  <si>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</si>
  <si>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</si>
  <si>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</si>
  <si>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</si>
  <si>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</si>
  <si>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</si>
  <si>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</si>
  <si>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</si>
  <si>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</si>
  <si>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</si>
  <si>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</si>
  <si>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</si>
  <si>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</si>
  <si>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</si>
  <si>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</si>
  <si>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</si>
  <si>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1995-07-23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</si>
  <si>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</si>
  <si>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</si>
  <si>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</si>
  <si>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</si>
  <si>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</si>
  <si>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</si>
  <si>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</si>
  <si>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</si>
  <si>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</si>
  <si>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</si>
  <si>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</si>
  <si>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</si>
  <si>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</si>
  <si>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</si>
  <si>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</si>
  <si>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</si>
  <si>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</si>
  <si>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</si>
  <si>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</si>
  <si>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</si>
  <si>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</si>
  <si>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</si>
  <si>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</si>
  <si>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</si>
  <si>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</si>
  <si>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</si>
  <si>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</si>
  <si>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</si>
  <si>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</si>
  <si>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</si>
  <si>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</si>
  <si>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</si>
  <si>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</si>
  <si>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</si>
  <si>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</si>
  <si>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</si>
  <si>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</si>
  <si>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</si>
  <si>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</si>
  <si>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</si>
  <si>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</si>
  <si>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</si>
  <si>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</si>
  <si>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</si>
  <si>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</si>
  <si>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</si>
  <si>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</si>
  <si>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</si>
  <si>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</si>
  <si>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</si>
  <si>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</si>
  <si>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</si>
  <si>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</si>
  <si>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</si>
  <si>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</si>
  <si>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</si>
  <si>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</si>
  <si>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</si>
  <si>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</si>
  <si>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</si>
  <si>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</si>
  <si>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</si>
  <si>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</si>
  <si>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</si>
  <si>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</si>
  <si>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</si>
  <si>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</si>
  <si>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</si>
  <si>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</si>
  <si>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</si>
  <si>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</si>
  <si>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Gurley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</si>
  <si>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</si>
  <si>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</si>
  <si>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</si>
  <si>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</si>
  <si>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</si>
  <si>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</si>
  <si>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</si>
  <si>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</si>
  <si>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</si>
  <si>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</si>
  <si>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</si>
  <si>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</si>
  <si>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</si>
  <si>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</si>
  <si>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</si>
  <si>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</si>
  <si>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</si>
  <si>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</si>
  <si>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</si>
  <si>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</si>
  <si>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</si>
  <si>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WR,</t>
  </si>
  <si>
    <t>CJ Board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</si>
  <si>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</si>
  <si>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</si>
  <si>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</si>
  <si>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</si>
  <si>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</si>
  <si>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</si>
  <si>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</si>
  <si>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</si>
  <si>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</si>
  <si>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</si>
  <si>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</si>
  <si>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</si>
  <si>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</si>
  <si>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</si>
  <si>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</si>
  <si>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</si>
  <si>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</si>
  <si>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</si>
  <si>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</si>
  <si>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</si>
  <si>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</si>
  <si>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</si>
  <si>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</si>
  <si>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</si>
  <si>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</si>
  <si>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</si>
  <si>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</si>
  <si>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</si>
  <si>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</si>
  <si>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</si>
  <si>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</si>
  <si>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</si>
  <si>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</si>
  <si>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</si>
  <si>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</si>
  <si>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</si>
  <si>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</si>
  <si>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</si>
  <si>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</si>
  <si>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</si>
  <si>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</si>
  <si>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</si>
  <si>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</si>
  <si>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</si>
  <si>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</si>
  <si>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</si>
  <si>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</si>
  <si>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Whyte Jr.</t>
  </si>
  <si>
    <t>Kerrith Whyte Jr.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</si>
  <si>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</si>
  <si>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</si>
  <si>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</si>
  <si>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</si>
  <si>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</si>
  <si>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</si>
  <si>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</si>
  <si>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</si>
  <si>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</si>
  <si>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</si>
  <si>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</si>
  <si>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</si>
  <si>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</si>
  <si>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</si>
  <si>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</si>
  <si>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</si>
  <si>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</si>
  <si>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</si>
  <si>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</si>
  <si>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</si>
  <si>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</si>
  <si>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</si>
  <si>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</si>
  <si>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</si>
  <si>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</si>
  <si>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</si>
  <si>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</si>
  <si>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</si>
  <si>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</si>
  <si>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</si>
  <si>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</si>
  <si>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</si>
  <si>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</si>
  <si>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</si>
  <si>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</si>
  <si>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</si>
  <si>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</si>
  <si>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</si>
  <si>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</si>
  <si>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</si>
  <si>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</si>
  <si>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</si>
  <si>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</si>
  <si>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</si>
  <si>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</si>
  <si>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</si>
  <si>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</si>
  <si>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</si>
  <si>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</si>
  <si>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</si>
  <si>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</si>
  <si>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</si>
  <si>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</si>
  <si>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</si>
  <si>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</si>
  <si>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</si>
  <si>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</si>
  <si>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Lil'jordan</t>
  </si>
  <si>
    <t>Humphrey</t>
  </si>
  <si>
    <t>Lil'jordan Humphrey</t>
  </si>
  <si>
    <t>1998-04-18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</si>
  <si>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</si>
  <si>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</si>
  <si>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</si>
  <si>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</si>
  <si>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</si>
  <si>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</si>
  <si>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</si>
  <si>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</si>
  <si>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</si>
  <si>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</si>
  <si>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</si>
  <si>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</si>
  <si>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</si>
  <si>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</si>
  <si>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</si>
  <si>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</si>
  <si>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</si>
  <si>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</si>
  <si>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</si>
  <si>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</si>
  <si>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</si>
  <si>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</si>
  <si>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</si>
  <si>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</si>
  <si>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</si>
  <si>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</si>
  <si>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</si>
  <si>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</si>
  <si>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</si>
  <si>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</si>
  <si>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</si>
  <si>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</si>
  <si>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</si>
  <si>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</si>
  <si>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</si>
  <si>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</si>
  <si>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</si>
  <si>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</si>
  <si>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</si>
  <si>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</si>
  <si>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</si>
  <si>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</si>
  <si>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</si>
  <si>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</si>
  <si>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</si>
  <si>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</si>
  <si>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</si>
  <si>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</si>
  <si>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</si>
  <si>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</si>
  <si>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</si>
  <si>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</si>
  <si>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</si>
  <si>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</si>
  <si>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</si>
  <si>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</si>
  <si>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</si>
  <si>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</si>
  <si>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</si>
  <si>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</si>
  <si>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</si>
  <si>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</si>
  <si>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</si>
  <si>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</si>
  <si>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</si>
  <si>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</si>
  <si>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</si>
  <si>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</si>
  <si>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</si>
  <si>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</si>
  <si>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</si>
  <si>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</si>
  <si>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</si>
  <si>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</si>
  <si>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</si>
  <si>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</si>
  <si>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</si>
  <si>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</si>
  <si>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</si>
  <si>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</si>
  <si>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</si>
  <si>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</si>
  <si>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</si>
  <si>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</si>
  <si>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</si>
  <si>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</si>
  <si>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</si>
  <si>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</si>
  <si>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</si>
  <si>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</si>
  <si>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</si>
  <si>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</si>
  <si>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</si>
  <si>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</si>
  <si>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</si>
  <si>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</si>
  <si>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</si>
  <si>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</si>
  <si>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</si>
  <si>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</si>
  <si>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</si>
  <si>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</si>
  <si>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</si>
  <si>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</si>
  <si>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</si>
  <si>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</si>
  <si>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</si>
  <si>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</si>
  <si>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</si>
  <si>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</si>
  <si>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</si>
  <si>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</si>
  <si>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</si>
  <si>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</si>
  <si>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</si>
  <si>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</si>
  <si>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</si>
  <si>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</si>
  <si>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</si>
  <si>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</si>
  <si>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</si>
  <si>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</si>
  <si>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</si>
  <si>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</si>
  <si>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</si>
  <si>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</si>
  <si>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</si>
  <si>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</si>
  <si>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</si>
  <si>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</si>
  <si>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</si>
  <si>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</si>
  <si>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</si>
  <si>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</si>
  <si>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</si>
  <si>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</si>
  <si>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</si>
  <si>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</si>
  <si>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</si>
  <si>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</si>
  <si>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</si>
  <si>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4448</t>
  </si>
  <si>
    <t>Kukwa</t>
  </si>
  <si>
    <t>Anthony Kukwa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</si>
  <si>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</si>
  <si>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</si>
  <si>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</si>
  <si>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</si>
  <si>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</si>
  <si>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</si>
  <si>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</si>
  <si>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</si>
  <si>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</si>
  <si>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</si>
  <si>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</si>
  <si>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</si>
  <si>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</si>
  <si>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</si>
  <si>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</si>
  <si>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</si>
  <si>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</si>
  <si>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</si>
  <si>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</si>
  <si>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</si>
  <si>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</si>
  <si>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</si>
  <si>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</si>
  <si>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</si>
  <si>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</si>
  <si>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</si>
  <si>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</si>
  <si>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</si>
  <si>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</si>
  <si>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</si>
  <si>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</si>
  <si>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</si>
  <si>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</si>
  <si>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</si>
  <si>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</si>
  <si>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</si>
  <si>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</si>
  <si>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</si>
  <si>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</si>
  <si>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</si>
  <si>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</si>
  <si>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</si>
  <si>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</si>
  <si>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</si>
  <si>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</si>
  <si>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</si>
  <si>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</si>
  <si>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</si>
  <si>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</si>
  <si>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</si>
  <si>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</si>
  <si>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</si>
  <si>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</si>
  <si>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</si>
  <si>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</si>
  <si>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</si>
  <si>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</si>
  <si>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</si>
  <si>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</si>
  <si>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</si>
  <si>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</si>
  <si>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</si>
  <si>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</si>
  <si>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</si>
  <si>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</si>
  <si>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</si>
  <si>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</si>
  <si>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</si>
  <si>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</si>
  <si>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</si>
  <si>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</si>
  <si>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</si>
  <si>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</si>
  <si>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</si>
  <si>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</si>
  <si>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</si>
  <si>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</si>
  <si>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</si>
  <si>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</si>
  <si>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</si>
  <si>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</si>
  <si>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</si>
  <si>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</si>
  <si>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</si>
  <si>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</si>
  <si>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</si>
  <si>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</si>
  <si>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</si>
  <si>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</si>
  <si>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</si>
  <si>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</si>
  <si>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</si>
  <si>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</si>
  <si>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</si>
  <si>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</si>
  <si>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</si>
  <si>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</si>
  <si>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</si>
  <si>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</si>
  <si>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</si>
  <si>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</si>
  <si>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</si>
  <si>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</si>
  <si>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</si>
  <si>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</si>
  <si>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</si>
  <si>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</si>
  <si>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</si>
  <si>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</si>
  <si>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</si>
  <si>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</si>
  <si>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</si>
  <si>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</si>
  <si>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</si>
  <si>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</si>
  <si>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</si>
  <si>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</si>
  <si>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</si>
  <si>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</si>
  <si>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</si>
  <si>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</si>
  <si>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</si>
  <si>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</si>
  <si>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6704</t>
  </si>
  <si>
    <t>D'Haquille</t>
  </si>
  <si>
    <t>D'Haquille Williams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</si>
  <si>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</si>
  <si>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</si>
  <si>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</si>
  <si>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</si>
  <si>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</si>
  <si>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</si>
  <si>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</si>
  <si>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</si>
  <si>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</si>
  <si>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</si>
  <si>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</si>
  <si>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</si>
  <si>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</si>
  <si>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</si>
  <si>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</si>
  <si>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</si>
  <si>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</si>
  <si>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</si>
  <si>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</si>
  <si>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</si>
  <si>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</si>
  <si>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</si>
  <si>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</si>
  <si>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</si>
  <si>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</si>
  <si>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</si>
  <si>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</si>
  <si>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</si>
  <si>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</si>
  <si>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</si>
  <si>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</si>
  <si>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</si>
  <si>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</si>
  <si>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</si>
  <si>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</si>
  <si>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</si>
  <si>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</si>
  <si>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</si>
  <si>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</si>
  <si>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</si>
  <si>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</si>
  <si>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</si>
  <si>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</si>
  <si>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</si>
  <si>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</si>
  <si>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</si>
  <si>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</si>
  <si>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</si>
  <si>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</si>
  <si>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</si>
  <si>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</si>
  <si>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</si>
  <si>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</si>
  <si>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</si>
  <si>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</si>
  <si>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</si>
  <si>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</si>
  <si>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</si>
  <si>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</si>
  <si>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</si>
  <si>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</si>
  <si>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</si>
  <si>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</si>
  <si>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</si>
  <si>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</si>
  <si>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</si>
  <si>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</si>
  <si>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</si>
  <si>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</si>
  <si>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</si>
  <si>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</si>
  <si>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</si>
  <si>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</si>
  <si>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</si>
  <si>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</si>
  <si>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</si>
  <si>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</si>
  <si>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</si>
  <si>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</si>
  <si>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</si>
  <si>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</si>
  <si>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</si>
  <si>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</si>
  <si>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</si>
  <si>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</si>
  <si>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</si>
  <si>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</si>
  <si>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</si>
  <si>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</si>
  <si>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</si>
  <si>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</si>
  <si>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</si>
  <si>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</si>
  <si>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</si>
  <si>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</si>
  <si>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</si>
  <si>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</si>
  <si>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</si>
  <si>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</si>
  <si>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</si>
  <si>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</si>
  <si>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</si>
  <si>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</si>
  <si>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</si>
  <si>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</si>
  <si>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</si>
  <si>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</si>
  <si>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</si>
  <si>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</si>
  <si>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</si>
  <si>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</si>
  <si>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</si>
  <si>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</si>
  <si>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</si>
  <si>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</si>
  <si>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</si>
  <si>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</si>
  <si>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</si>
  <si>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</si>
  <si>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</si>
  <si>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</si>
  <si>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</si>
  <si>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</si>
  <si>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</si>
  <si>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</si>
  <si>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</si>
  <si>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</si>
  <si>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</si>
  <si>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</si>
  <si>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</si>
  <si>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</si>
  <si>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</si>
  <si>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</si>
  <si>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</si>
  <si>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</si>
  <si>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</si>
  <si>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</si>
  <si>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</si>
  <si>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</si>
  <si>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</si>
  <si>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</si>
  <si>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</si>
  <si>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</si>
  <si>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</si>
  <si>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</si>
  <si>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</si>
  <si>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</si>
  <si>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</si>
  <si>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</si>
  <si>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</si>
  <si>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</si>
  <si>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Parham</t>
  </si>
  <si>
    <t>Donald Parham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</si>
  <si>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</si>
  <si>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</si>
  <si>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</si>
  <si>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</si>
  <si>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</si>
  <si>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</si>
  <si>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</si>
  <si>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</si>
  <si>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</si>
  <si>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</si>
  <si>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</si>
  <si>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</si>
  <si>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</si>
  <si>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</si>
  <si>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</si>
  <si>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</si>
  <si>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</si>
  <si>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</si>
  <si>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</si>
  <si>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</si>
  <si>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</si>
  <si>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</si>
  <si>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</si>
  <si>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</si>
  <si>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</si>
  <si>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BJ Johnson</t>
  </si>
  <si>
    <t>00-0033948</t>
  </si>
  <si>
    <t>Jamaal Williams</t>
  </si>
  <si>
    <t>5271</t>
  </si>
  <si>
    <t>Gregory</t>
  </si>
  <si>
    <t>Howell Jr.</t>
  </si>
  <si>
    <t>00-0034449</t>
  </si>
  <si>
    <t>Gregory Howell Jr.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</si>
  <si>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</si>
  <si>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</si>
  <si>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</si>
  <si>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</si>
  <si>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</si>
  <si>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</si>
  <si>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</si>
  <si>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</si>
  <si>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</si>
  <si>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</si>
  <si>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</si>
  <si>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</si>
  <si>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</si>
  <si>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</si>
  <si>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</si>
  <si>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</si>
  <si>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</si>
  <si>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</si>
  <si>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</si>
  <si>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</si>
  <si>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</si>
  <si>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</si>
  <si>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</si>
  <si>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</si>
  <si>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</si>
  <si>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</si>
  <si>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</si>
  <si>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</si>
  <si>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</si>
  <si>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</si>
  <si>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</si>
  <si>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</si>
  <si>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</si>
  <si>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</si>
  <si>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</si>
  <si>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</si>
  <si>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</si>
  <si>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</si>
  <si>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</si>
  <si>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</si>
  <si>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</si>
  <si>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</si>
  <si>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</si>
  <si>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</si>
  <si>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</si>
  <si>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</si>
  <si>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</si>
  <si>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</si>
  <si>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</si>
  <si>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</si>
  <si>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</si>
  <si>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</si>
  <si>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</si>
  <si>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</si>
  <si>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</si>
  <si>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</si>
  <si>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</si>
  <si>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</si>
  <si>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</si>
  <si>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</si>
  <si>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</si>
  <si>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</si>
  <si>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</si>
  <si>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</si>
  <si>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</si>
  <si>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</si>
  <si>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</si>
  <si>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</si>
  <si>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</si>
  <si>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</si>
  <si>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</si>
  <si>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</si>
  <si>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</si>
  <si>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</si>
  <si>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</si>
  <si>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</si>
  <si>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</si>
  <si>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</si>
  <si>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</si>
  <si>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</si>
  <si>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</si>
  <si>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</si>
  <si>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</si>
  <si>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</si>
  <si>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</si>
  <si>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</si>
  <si>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</si>
  <si>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</si>
  <si>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</si>
  <si>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</si>
  <si>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</si>
  <si>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</si>
  <si>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</si>
  <si>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</si>
  <si>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</si>
  <si>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</si>
  <si>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</si>
  <si>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</si>
  <si>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</si>
  <si>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</si>
  <si>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</si>
  <si>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</si>
  <si>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</si>
  <si>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</si>
  <si>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</si>
  <si>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</si>
  <si>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</si>
  <si>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</si>
  <si>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</si>
  <si>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</si>
  <si>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</si>
  <si>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</si>
  <si>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</si>
  <si>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</si>
  <si>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</si>
  <si>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</si>
  <si>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</si>
  <si>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</si>
  <si>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</si>
  <si>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</si>
  <si>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</si>
  <si>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</si>
  <si>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</si>
  <si>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</si>
  <si>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</si>
  <si>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</si>
  <si>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</si>
  <si>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</si>
  <si>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</si>
  <si>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</si>
  <si>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</si>
  <si>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</si>
  <si>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</si>
  <si>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</si>
  <si>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</si>
  <si>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</si>
  <si>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</si>
  <si>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</si>
  <si>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</si>
  <si>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</si>
  <si>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</si>
  <si>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</si>
  <si>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</si>
  <si>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</si>
  <si>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</si>
  <si>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</si>
  <si>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</si>
  <si>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</si>
  <si>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</si>
  <si>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</si>
  <si>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</si>
  <si>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</si>
  <si>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</si>
  <si>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</si>
  <si>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</si>
  <si>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</si>
  <si>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</si>
  <si>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</si>
  <si>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</si>
  <si>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</si>
  <si>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</si>
  <si>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</si>
  <si>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</si>
  <si>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</si>
  <si>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</si>
  <si>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</si>
  <si>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</si>
  <si>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</si>
  <si>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</si>
  <si>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</si>
  <si>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Jeffery Wilson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</si>
  <si>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</si>
  <si>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</si>
  <si>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</si>
  <si>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</si>
  <si>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</si>
  <si>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</si>
  <si>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</si>
  <si>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</si>
  <si>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</si>
  <si>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</si>
  <si>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</si>
  <si>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</si>
  <si>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</si>
  <si>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</si>
  <si>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</si>
  <si>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</si>
  <si>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</si>
  <si>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</si>
  <si>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</si>
  <si>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</si>
  <si>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</si>
  <si>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</si>
  <si>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</si>
  <si>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</si>
  <si>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</si>
  <si>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</si>
  <si>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</si>
  <si>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</si>
  <si>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</si>
  <si>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</si>
  <si>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</si>
  <si>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</si>
  <si>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</si>
  <si>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</si>
  <si>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</si>
  <si>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</si>
  <si>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</si>
  <si>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</si>
  <si>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</si>
  <si>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</si>
  <si>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</si>
  <si>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</si>
  <si>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</si>
  <si>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</si>
  <si>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</si>
  <si>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</si>
  <si>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</si>
  <si>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</si>
  <si>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</si>
  <si>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</si>
  <si>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</si>
  <si>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</si>
  <si>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</si>
  <si>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</si>
  <si>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</si>
  <si>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</si>
  <si>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</si>
  <si>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</si>
  <si>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</si>
  <si>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</si>
  <si>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</si>
  <si>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</si>
  <si>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</si>
  <si>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</si>
  <si>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</si>
  <si>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</si>
  <si>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</si>
  <si>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</si>
  <si>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</si>
  <si>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</si>
  <si>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</si>
  <si>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</si>
  <si>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</si>
  <si>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</si>
  <si>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</si>
  <si>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</si>
  <si>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</si>
  <si>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</si>
  <si>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</si>
  <si>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</si>
  <si>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</si>
  <si>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</si>
  <si>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</si>
  <si>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</si>
  <si>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</si>
  <si>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</si>
  <si>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</si>
  <si>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</si>
  <si>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</si>
  <si>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</si>
  <si>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</si>
  <si>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</si>
  <si>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</si>
  <si>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</si>
  <si>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</si>
  <si>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</si>
  <si>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</si>
  <si>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</si>
  <si>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</si>
  <si>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</si>
  <si>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</si>
  <si>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</si>
  <si>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</si>
  <si>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</si>
  <si>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</si>
  <si>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</si>
  <si>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</si>
  <si>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</si>
  <si>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</si>
  <si>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</si>
  <si>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</si>
  <si>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</si>
  <si>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</si>
  <si>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</si>
  <si>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</si>
  <si>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</si>
  <si>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</si>
  <si>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</si>
  <si>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</si>
  <si>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</si>
  <si>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</si>
  <si>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</si>
  <si>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</si>
  <si>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</si>
  <si>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</si>
  <si>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</si>
  <si>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</si>
  <si>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</si>
  <si>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</si>
  <si>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</si>
  <si>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</si>
  <si>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</si>
  <si>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</si>
  <si>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</si>
  <si>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</si>
  <si>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</si>
  <si>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</si>
  <si>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</si>
  <si>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</si>
  <si>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</si>
  <si>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</si>
  <si>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</si>
  <si>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</si>
  <si>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</si>
  <si>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</si>
  <si>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</si>
  <si>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</si>
  <si>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</si>
  <si>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</si>
  <si>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</si>
  <si>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</si>
  <si>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</si>
  <si>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</si>
  <si>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</si>
  <si>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</si>
  <si>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</si>
  <si>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</si>
  <si>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</si>
  <si>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</si>
  <si>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</si>
  <si>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</si>
  <si>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</si>
  <si>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</si>
  <si>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</si>
  <si>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</si>
  <si>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</si>
  <si>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</si>
  <si>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</si>
  <si>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</si>
  <si>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</si>
  <si>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</si>
  <si>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</si>
  <si>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</si>
  <si>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</si>
  <si>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</si>
  <si>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</si>
  <si>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</si>
  <si>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Morgan Jr.</t>
  </si>
  <si>
    <t>Stanley Morgan Jr.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</si>
  <si>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</si>
  <si>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</si>
  <si>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</si>
  <si>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</si>
  <si>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</si>
  <si>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</si>
  <si>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</si>
  <si>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</si>
  <si>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</si>
  <si>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</si>
  <si>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</si>
  <si>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</si>
  <si>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</si>
  <si>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</si>
  <si>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</si>
  <si>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</si>
  <si>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</si>
  <si>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</si>
  <si>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</si>
  <si>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</si>
  <si>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</si>
  <si>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</si>
  <si>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</si>
  <si>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</si>
  <si>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</si>
  <si>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</si>
  <si>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</si>
  <si>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</si>
  <si>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</si>
  <si>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</si>
  <si>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</si>
  <si>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</si>
  <si>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</si>
  <si>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</si>
  <si>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</si>
  <si>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</si>
  <si>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</si>
  <si>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</si>
  <si>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</si>
  <si>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</si>
  <si>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</si>
  <si>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</si>
  <si>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</si>
  <si>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</si>
  <si>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</si>
  <si>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</si>
  <si>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</si>
  <si>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</si>
  <si>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</si>
  <si>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</si>
  <si>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</si>
  <si>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</si>
  <si>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</si>
  <si>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</si>
  <si>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</si>
  <si>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</si>
  <si>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</si>
  <si>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</si>
  <si>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</si>
  <si>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</si>
  <si>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</si>
  <si>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</si>
  <si>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</si>
  <si>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</si>
  <si>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</si>
  <si>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</si>
  <si>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</si>
  <si>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</si>
  <si>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</si>
  <si>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</si>
  <si>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</si>
  <si>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</si>
  <si>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</si>
  <si>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</si>
  <si>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</si>
  <si>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</si>
  <si>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</si>
  <si>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</si>
  <si>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</si>
  <si>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</si>
  <si>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</si>
  <si>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</si>
  <si>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</si>
  <si>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</si>
  <si>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</si>
  <si>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</si>
  <si>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</si>
  <si>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</si>
  <si>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</si>
  <si>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</si>
  <si>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</si>
  <si>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</si>
  <si>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</si>
  <si>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</si>
  <si>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</si>
  <si>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</si>
  <si>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</si>
  <si>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</si>
  <si>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</si>
  <si>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</si>
  <si>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</si>
  <si>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</si>
  <si>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</si>
  <si>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</si>
  <si>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</si>
  <si>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</si>
  <si>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</si>
  <si>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</si>
  <si>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</si>
  <si>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1995-09-06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</si>
  <si>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</si>
  <si>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</si>
  <si>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</si>
  <si>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</si>
  <si>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</si>
  <si>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</si>
  <si>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</si>
  <si>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</si>
  <si>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</si>
  <si>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Kidsy</t>
  </si>
  <si>
    <t>00-0034710</t>
  </si>
  <si>
    <t>Darvin Kidsy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</si>
  <si>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</si>
  <si>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</si>
  <si>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</si>
  <si>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</si>
  <si>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</si>
  <si>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</si>
  <si>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</si>
  <si>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</si>
  <si>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</si>
  <si>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</si>
  <si>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</si>
  <si>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</si>
  <si>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</si>
  <si>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</si>
  <si>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</si>
  <si>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</si>
  <si>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</si>
  <si>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</si>
  <si>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</si>
  <si>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</si>
  <si>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</si>
  <si>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</si>
  <si>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</si>
  <si>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</si>
  <si>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</si>
  <si>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1988-10-24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</si>
  <si>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</si>
  <si>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</si>
  <si>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</si>
  <si>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</si>
  <si>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</si>
  <si>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</si>
  <si>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</si>
  <si>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</si>
  <si>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</si>
  <si>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</si>
  <si>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</si>
  <si>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</si>
  <si>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</si>
  <si>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</si>
  <si>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</si>
  <si>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</si>
  <si>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</si>
  <si>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</si>
  <si>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</si>
  <si>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</si>
  <si>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</si>
  <si>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</si>
  <si>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</si>
  <si>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</si>
  <si>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</si>
  <si>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</si>
  <si>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</si>
  <si>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</si>
  <si>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</si>
  <si>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</si>
  <si>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</si>
  <si>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</si>
  <si>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</si>
  <si>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</si>
  <si>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</si>
  <si>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</si>
  <si>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</si>
  <si>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</si>
  <si>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</si>
  <si>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</si>
  <si>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</si>
  <si>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</si>
  <si>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</si>
  <si>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</si>
  <si>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</si>
  <si>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</si>
  <si>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</si>
  <si>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</si>
  <si>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</si>
  <si>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</si>
  <si>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</si>
  <si>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</si>
  <si>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</si>
  <si>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</si>
  <si>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</si>
  <si>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</si>
  <si>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</si>
  <si>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</si>
  <si>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</si>
  <si>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</si>
  <si>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</si>
  <si>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</si>
  <si>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</si>
  <si>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</si>
  <si>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</si>
  <si>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</si>
  <si>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</si>
  <si>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</si>
  <si>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</si>
  <si>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</si>
  <si>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</si>
  <si>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</si>
  <si>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</si>
  <si>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</si>
  <si>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</si>
  <si>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</si>
  <si>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</si>
  <si>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</si>
  <si>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</si>
  <si>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</si>
  <si>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</si>
  <si>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</si>
  <si>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</si>
  <si>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</si>
  <si>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</si>
  <si>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</si>
  <si>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</si>
  <si>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Phillip Walker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</si>
  <si>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</si>
  <si>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</si>
  <si>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</si>
  <si>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</si>
  <si>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</si>
  <si>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</si>
  <si>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</si>
  <si>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</si>
  <si>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</si>
  <si>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</si>
  <si>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</si>
  <si>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</si>
  <si>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</si>
  <si>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</si>
  <si>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</si>
  <si>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</si>
  <si>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Aca'cedric</t>
  </si>
  <si>
    <t>Aca'cedric Ware</t>
  </si>
  <si>
    <t>5189</t>
  </si>
  <si>
    <t>Eddy</t>
  </si>
  <si>
    <t>Pineiro</t>
  </si>
  <si>
    <t>00-0034173</t>
  </si>
  <si>
    <t>Eddy Pineiro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</si>
  <si>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</si>
  <si>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</si>
  <si>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</si>
  <si>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</si>
  <si>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</si>
  <si>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</si>
  <si>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</si>
  <si>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</si>
  <si>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</si>
  <si>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</si>
  <si>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</si>
  <si>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</si>
  <si>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</si>
  <si>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</si>
  <si>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</si>
  <si>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</si>
  <si>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</si>
  <si>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</si>
  <si>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</si>
  <si>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</si>
  <si>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</si>
  <si>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</si>
  <si>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</si>
  <si>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</si>
  <si>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</si>
  <si>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</si>
  <si>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J'mon</t>
  </si>
  <si>
    <t>00-0034268</t>
  </si>
  <si>
    <t>J'mon Moore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</si>
  <si>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</si>
  <si>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</si>
  <si>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</si>
  <si>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</si>
  <si>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</si>
  <si>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</si>
  <si>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</si>
  <si>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</si>
  <si>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</si>
  <si>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</si>
  <si>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</si>
  <si>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</si>
  <si>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</si>
  <si>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</si>
  <si>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</si>
  <si>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</si>
  <si>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</si>
  <si>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</si>
  <si>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</si>
  <si>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</si>
  <si>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</si>
  <si>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</si>
  <si>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</si>
  <si>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</si>
  <si>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</si>
  <si>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</si>
  <si>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</si>
  <si>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</si>
  <si>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</si>
  <si>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</si>
  <si>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</si>
  <si>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</si>
  <si>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</si>
  <si>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</si>
  <si>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</si>
  <si>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</si>
  <si>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</si>
  <si>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</si>
  <si>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</si>
  <si>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</si>
  <si>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</si>
  <si>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</si>
  <si>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</si>
  <si>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</si>
  <si>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</si>
  <si>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</si>
  <si>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</si>
  <si>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</si>
  <si>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</si>
  <si>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Khadarel</t>
  </si>
  <si>
    <t>00-0034854</t>
  </si>
  <si>
    <t>Khadarel Hodge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</si>
  <si>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</si>
  <si>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</si>
  <si>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</si>
  <si>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</si>
  <si>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</si>
  <si>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</si>
  <si>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</si>
  <si>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</si>
  <si>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</si>
  <si>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</si>
  <si>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</si>
  <si>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</si>
  <si>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</si>
  <si>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</si>
  <si>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</si>
  <si>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</si>
  <si>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</si>
  <si>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</si>
  <si>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</si>
  <si>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</si>
  <si>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</si>
  <si>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</si>
  <si>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</si>
  <si>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</si>
  <si>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</si>
  <si>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</si>
  <si>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</si>
  <si>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</si>
  <si>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</si>
  <si>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</si>
  <si>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</si>
  <si>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</si>
  <si>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</si>
  <si>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</si>
  <si>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</si>
  <si>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</si>
  <si>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</si>
  <si>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</si>
  <si>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</si>
  <si>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</si>
  <si>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</si>
  <si>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Damarkus</t>
  </si>
  <si>
    <t>Lodge</t>
  </si>
  <si>
    <t>Damarkus 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</si>
  <si>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</si>
  <si>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</si>
  <si>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</si>
  <si>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</si>
  <si>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</si>
  <si>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</si>
  <si>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</si>
  <si>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</si>
  <si>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</si>
  <si>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</si>
  <si>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</si>
  <si>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</si>
  <si>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</si>
  <si>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</si>
  <si>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</si>
  <si>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</si>
  <si>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</si>
  <si>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</si>
  <si>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</si>
  <si>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</si>
  <si>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</si>
  <si>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</si>
  <si>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</si>
  <si>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</si>
  <si>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</si>
  <si>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</si>
  <si>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</si>
  <si>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</si>
  <si>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</si>
  <si>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</si>
  <si>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</si>
  <si>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</si>
  <si>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</si>
  <si>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</si>
  <si>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</si>
  <si>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</si>
  <si>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</si>
  <si>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</si>
  <si>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</si>
  <si>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</si>
  <si>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</si>
  <si>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</si>
  <si>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</si>
  <si>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</si>
  <si>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</si>
  <si>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</si>
  <si>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</si>
  <si>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</si>
  <si>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</si>
  <si>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</si>
  <si>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</si>
  <si>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</si>
  <si>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</si>
  <si>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</si>
  <si>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</si>
  <si>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</si>
  <si>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</si>
  <si>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</si>
  <si>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</si>
  <si>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</si>
  <si>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</si>
  <si>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</si>
  <si>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</si>
  <si>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</si>
  <si>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</si>
  <si>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</si>
  <si>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</si>
  <si>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</si>
  <si>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</si>
  <si>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</si>
  <si>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</si>
  <si>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</si>
  <si>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</si>
  <si>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</si>
  <si>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</si>
  <si>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</si>
  <si>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</si>
  <si>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</si>
  <si>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</si>
  <si>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</si>
  <si>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</si>
  <si>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</si>
  <si>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</si>
  <si>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</si>
  <si>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</si>
  <si>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</si>
  <si>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</si>
  <si>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</si>
  <si>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</si>
  <si>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</si>
  <si>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</si>
  <si>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</si>
  <si>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</si>
  <si>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</si>
  <si>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</si>
  <si>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</si>
  <si>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</si>
  <si>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</si>
  <si>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</si>
  <si>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</si>
  <si>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</si>
  <si>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</si>
  <si>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</si>
  <si>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</si>
  <si>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</si>
  <si>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</si>
  <si>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</si>
  <si>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</si>
  <si>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</si>
  <si>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</si>
  <si>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</si>
  <si>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</si>
  <si>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</si>
  <si>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</si>
  <si>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</si>
  <si>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</si>
  <si>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</si>
  <si>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</si>
  <si>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</si>
  <si>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</si>
  <si>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</si>
  <si>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</si>
  <si>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</si>
  <si>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</si>
  <si>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</si>
  <si>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</si>
  <si>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</si>
  <si>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</si>
  <si>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</si>
  <si>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</si>
  <si>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</si>
  <si>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</si>
  <si>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</si>
  <si>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</si>
  <si>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</si>
  <si>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</si>
  <si>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</si>
  <si>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</si>
  <si>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</si>
  <si>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</si>
  <si>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</si>
  <si>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</si>
  <si>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</si>
  <si>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</si>
  <si>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</si>
  <si>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</si>
  <si>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</si>
  <si>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</si>
  <si>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</si>
  <si>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</si>
  <si>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</si>
  <si>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</si>
  <si>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</si>
  <si>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</si>
  <si>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</si>
  <si>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</si>
  <si>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</si>
  <si>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</si>
  <si>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</si>
  <si>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</si>
  <si>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</si>
  <si>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</si>
  <si>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</si>
  <si>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</si>
  <si>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</si>
  <si>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</si>
  <si>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</si>
  <si>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</si>
  <si>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</si>
  <si>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</si>
  <si>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</si>
  <si>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</si>
  <si>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</si>
  <si>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</si>
  <si>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</si>
  <si>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</si>
  <si>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</si>
  <si>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</si>
  <si>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</si>
  <si>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</si>
  <si>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</si>
  <si>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</si>
  <si>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</si>
  <si>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</si>
  <si>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</si>
  <si>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</si>
  <si>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</si>
  <si>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</si>
  <si>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</si>
  <si>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</si>
  <si>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</si>
  <si>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</si>
  <si>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</si>
  <si>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</si>
  <si>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</si>
  <si>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</si>
  <si>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</si>
  <si>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</si>
  <si>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</si>
  <si>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</si>
  <si>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</si>
  <si>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</si>
  <si>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</si>
  <si>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</si>
  <si>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</si>
  <si>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</si>
  <si>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</si>
  <si>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</si>
  <si>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</si>
  <si>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</si>
  <si>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</si>
  <si>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</si>
  <si>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</si>
  <si>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</si>
  <si>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</si>
  <si>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</si>
  <si>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</si>
  <si>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</si>
  <si>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</si>
  <si>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</si>
  <si>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</si>
  <si>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</si>
  <si>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</si>
  <si>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</si>
  <si>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</si>
  <si>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</si>
  <si>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</si>
  <si>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</si>
  <si>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</si>
  <si>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</si>
  <si>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</si>
  <si>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</si>
  <si>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</si>
  <si>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</si>
  <si>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</si>
  <si>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</si>
  <si>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</si>
  <si>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</si>
  <si>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</si>
  <si>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</si>
  <si>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</si>
  <si>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</si>
  <si>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</si>
  <si>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</si>
  <si>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</si>
  <si>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</si>
  <si>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</si>
  <si>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</si>
  <si>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</si>
  <si>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</si>
  <si>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</si>
  <si>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</si>
  <si>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</si>
  <si>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</si>
  <si>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</si>
  <si>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</si>
  <si>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1991-07-31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</si>
  <si>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</si>
  <si>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</si>
  <si>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</si>
  <si>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</si>
  <si>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</si>
  <si>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</si>
  <si>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</si>
  <si>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</si>
  <si>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</si>
  <si>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</si>
  <si>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</si>
  <si>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</si>
  <si>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</si>
  <si>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</si>
  <si>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</si>
  <si>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</si>
  <si>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</si>
  <si>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</si>
  <si>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</si>
  <si>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</si>
  <si>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</si>
  <si>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</si>
  <si>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</si>
  <si>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</si>
  <si>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1988-10-04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</si>
  <si>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</si>
  <si>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</si>
  <si>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</si>
  <si>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</si>
  <si>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</si>
  <si>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</si>
  <si>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</si>
  <si>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</si>
  <si>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</si>
  <si>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</si>
  <si>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</si>
  <si>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</si>
  <si>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</si>
  <si>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</si>
  <si>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</si>
  <si>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</si>
  <si>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</si>
  <si>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</si>
  <si>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</si>
  <si>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</si>
  <si>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</si>
  <si>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</si>
  <si>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</si>
  <si>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</si>
  <si>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</si>
  <si>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</si>
  <si>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</si>
  <si>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</si>
  <si>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</si>
  <si>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</si>
  <si>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</si>
  <si>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</si>
  <si>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</si>
  <si>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</si>
  <si>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</si>
  <si>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</si>
  <si>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</si>
  <si>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</si>
  <si>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</si>
  <si>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</si>
  <si>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</si>
  <si>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</si>
  <si>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</si>
  <si>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</si>
  <si>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</si>
  <si>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</si>
  <si>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</si>
  <si>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</si>
  <si>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</si>
  <si>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</si>
  <si>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</si>
  <si>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</si>
  <si>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</si>
  <si>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</si>
  <si>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</si>
  <si>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</si>
  <si>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</si>
  <si>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</si>
  <si>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</si>
  <si>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</si>
  <si>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</si>
  <si>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</si>
  <si>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</si>
  <si>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</si>
  <si>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</si>
  <si>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</si>
  <si>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</si>
  <si>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</si>
  <si>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</si>
  <si>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</si>
  <si>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</si>
  <si>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</si>
  <si>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</si>
  <si>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</si>
  <si>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</si>
  <si>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</si>
  <si>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</si>
  <si>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</si>
  <si>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</si>
  <si>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</si>
  <si>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</si>
  <si>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</si>
  <si>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</si>
  <si>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</si>
  <si>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</si>
  <si>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</si>
  <si>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</si>
  <si>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</si>
  <si>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</si>
  <si>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</si>
  <si>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</si>
  <si>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</si>
  <si>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</si>
  <si>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</si>
  <si>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</si>
  <si>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</si>
  <si>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</si>
  <si>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</si>
  <si>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</si>
  <si>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</si>
  <si>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</si>
  <si>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</si>
  <si>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</si>
  <si>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</si>
  <si>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</si>
  <si>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</si>
  <si>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CJ 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</si>
  <si>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</si>
  <si>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</si>
  <si>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</si>
  <si>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</si>
  <si>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</si>
  <si>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</si>
  <si>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</si>
  <si>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</si>
  <si>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</si>
  <si>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</si>
  <si>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</si>
  <si>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</si>
  <si>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</si>
  <si>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</si>
  <si>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</si>
  <si>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</si>
  <si>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</si>
  <si>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</si>
  <si>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</si>
  <si>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</si>
  <si>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</si>
  <si>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</si>
  <si>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</si>
  <si>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</si>
  <si>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</si>
  <si>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</si>
  <si>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</si>
  <si>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</si>
  <si>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</si>
  <si>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</si>
  <si>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</si>
  <si>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</si>
  <si>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</si>
  <si>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</si>
  <si>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</si>
  <si>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</si>
  <si>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</si>
  <si>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</si>
  <si>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</si>
  <si>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</si>
  <si>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</si>
  <si>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</si>
  <si>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</si>
  <si>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</si>
  <si>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</si>
  <si>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</si>
  <si>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</si>
  <si>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</si>
  <si>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</si>
  <si>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</si>
  <si>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</si>
  <si>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</si>
  <si>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</si>
  <si>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</si>
  <si>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</si>
  <si>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</si>
  <si>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</si>
  <si>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</si>
  <si>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</si>
  <si>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</si>
  <si>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</si>
  <si>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</si>
  <si>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</si>
  <si>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</si>
  <si>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</si>
  <si>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</si>
  <si>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</si>
  <si>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</si>
  <si>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</si>
  <si>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</si>
  <si>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</si>
  <si>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</si>
  <si>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</si>
  <si>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</si>
  <si>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</si>
  <si>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</si>
  <si>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</si>
  <si>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</si>
  <si>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</si>
  <si>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</si>
  <si>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</si>
  <si>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</si>
  <si>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</si>
  <si>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</si>
  <si>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</si>
  <si>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</si>
  <si>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</si>
  <si>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</si>
  <si>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</si>
  <si>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</si>
  <si>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</si>
  <si>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</si>
  <si>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</si>
  <si>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</si>
  <si>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</si>
  <si>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</si>
  <si>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</si>
  <si>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</si>
  <si>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</si>
  <si>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</si>
  <si>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</si>
  <si>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</si>
  <si>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</si>
  <si>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</si>
  <si>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</si>
  <si>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</si>
  <si>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</si>
  <si>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</si>
  <si>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</si>
  <si>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</si>
  <si>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</si>
  <si>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</si>
  <si>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</si>
  <si>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</si>
  <si>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</si>
  <si>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</si>
  <si>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</si>
  <si>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</si>
  <si>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</si>
  <si>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</si>
  <si>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</si>
  <si>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</si>
  <si>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</si>
  <si>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</si>
  <si>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</si>
  <si>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</si>
  <si>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</si>
  <si>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</si>
  <si>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</si>
  <si>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</si>
  <si>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</si>
  <si>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</si>
  <si>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</si>
  <si>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</si>
  <si>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</si>
  <si>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</si>
  <si>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</si>
  <si>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</si>
  <si>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</si>
  <si>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</si>
  <si>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</si>
  <si>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</si>
  <si>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</si>
  <si>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</si>
  <si>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</si>
  <si>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</si>
  <si>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</si>
  <si>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</si>
  <si>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</si>
  <si>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</si>
  <si>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</si>
  <si>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</si>
  <si>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</si>
  <si>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</si>
  <si>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</si>
  <si>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</si>
  <si>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</si>
  <si>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</si>
  <si>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</si>
  <si>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</si>
  <si>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</si>
  <si>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</si>
  <si>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</si>
  <si>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</si>
  <si>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</si>
  <si>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</si>
  <si>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</si>
  <si>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</si>
  <si>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</si>
  <si>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</si>
  <si>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</si>
  <si>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</si>
  <si>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</si>
  <si>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</si>
  <si>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</si>
  <si>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Bolden Jr.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</si>
  <si>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</si>
  <si>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</si>
  <si>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</si>
  <si>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</si>
  <si>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</si>
  <si>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</si>
  <si>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</si>
  <si>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</si>
  <si>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</si>
  <si>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</si>
  <si>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</si>
  <si>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</si>
  <si>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</si>
  <si>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</si>
  <si>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</si>
  <si>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</si>
  <si>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</si>
  <si>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</si>
  <si>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</si>
  <si>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</si>
  <si>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</si>
  <si>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</si>
  <si>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</si>
  <si>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</si>
  <si>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</si>
  <si>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</si>
  <si>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</si>
  <si>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</si>
  <si>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</si>
  <si>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</si>
  <si>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</si>
  <si>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</si>
  <si>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</si>
  <si>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</si>
  <si>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</si>
  <si>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</si>
  <si>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</si>
  <si>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</si>
  <si>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</si>
  <si>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</si>
  <si>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</si>
  <si>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</si>
  <si>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</si>
  <si>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</si>
  <si>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</si>
  <si>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</si>
  <si>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</si>
  <si>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</si>
  <si>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</si>
  <si>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</si>
  <si>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</si>
  <si>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</si>
  <si>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</si>
  <si>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</si>
  <si>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</si>
  <si>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</si>
  <si>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</si>
  <si>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</si>
  <si>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</si>
  <si>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</si>
  <si>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</si>
  <si>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</si>
  <si>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</si>
  <si>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</si>
  <si>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</si>
  <si>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</si>
  <si>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</si>
  <si>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</si>
  <si>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</si>
  <si>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</si>
  <si>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</si>
  <si>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</si>
  <si>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</si>
  <si>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</si>
  <si>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</si>
  <si>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</si>
  <si>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Jacob 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</si>
  <si>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</si>
  <si>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</si>
  <si>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</si>
  <si>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</si>
  <si>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</si>
  <si>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</si>
  <si>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</si>
  <si>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</si>
  <si>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</si>
  <si>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</si>
  <si>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</si>
  <si>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</si>
  <si>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</si>
  <si>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</si>
  <si>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</si>
  <si>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</si>
  <si>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</si>
  <si>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</si>
  <si>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</si>
  <si>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</si>
  <si>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</si>
  <si>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</si>
  <si>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</si>
  <si>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</si>
  <si>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</si>
  <si>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</si>
  <si>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</si>
  <si>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</si>
  <si>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</si>
  <si>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</si>
  <si>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</si>
  <si>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</si>
  <si>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</si>
  <si>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</si>
  <si>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</si>
  <si>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</si>
  <si>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</si>
  <si>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</si>
  <si>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</si>
  <si>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</si>
  <si>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</si>
  <si>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</si>
  <si>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</si>
  <si>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</si>
  <si>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</si>
  <si>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</si>
  <si>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</si>
  <si>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</si>
  <si>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</si>
  <si>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</si>
  <si>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</si>
  <si>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</si>
  <si>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</si>
  <si>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</si>
  <si>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</si>
  <si>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</si>
  <si>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</si>
  <si>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</si>
  <si>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</si>
  <si>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</si>
  <si>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</si>
  <si>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</si>
  <si>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</si>
  <si>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</si>
  <si>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</si>
  <si>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</si>
  <si>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</si>
  <si>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</si>
  <si>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</si>
  <si>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</si>
  <si>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</si>
  <si>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</si>
  <si>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</si>
  <si>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</si>
  <si>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</si>
  <si>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</si>
  <si>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</si>
  <si>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</si>
  <si>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</si>
  <si>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</si>
  <si>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</si>
  <si>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</si>
  <si>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</si>
  <si>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</si>
  <si>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</si>
  <si>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</si>
  <si>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</si>
  <si>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</si>
  <si>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</si>
  <si>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</si>
  <si>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</si>
  <si>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</si>
  <si>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</si>
  <si>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</si>
  <si>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</si>
  <si>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</si>
  <si>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</si>
  <si>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Dorsett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</si>
  <si>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</si>
  <si>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</si>
  <si>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</si>
  <si>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</si>
  <si>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</si>
  <si>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</si>
  <si>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</si>
  <si>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</si>
  <si>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</si>
  <si>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</si>
  <si>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</si>
  <si>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</si>
  <si>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</si>
  <si>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</si>
  <si>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</si>
  <si>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</si>
  <si>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</si>
  <si>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</si>
  <si>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</si>
  <si>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</si>
  <si>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</si>
  <si>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</si>
  <si>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</si>
  <si>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</si>
  <si>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</si>
  <si>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</si>
  <si>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</si>
  <si>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</si>
  <si>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</si>
  <si>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</si>
  <si>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</si>
  <si>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</si>
  <si>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</si>
  <si>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</si>
  <si>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</si>
  <si>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</si>
  <si>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</si>
  <si>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</si>
  <si>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</si>
  <si>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</si>
  <si>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</si>
  <si>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</si>
  <si>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</si>
  <si>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</si>
  <si>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</si>
  <si>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</si>
  <si>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</si>
  <si>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</si>
  <si>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</si>
  <si>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</si>
  <si>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</si>
  <si>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</si>
  <si>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Jon'vea</t>
  </si>
  <si>
    <t>Jon'vea Johnson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</si>
  <si>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</si>
  <si>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</si>
  <si>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</si>
  <si>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</si>
  <si>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</si>
  <si>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</si>
  <si>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</si>
  <si>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</si>
  <si>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</si>
  <si>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</si>
  <si>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</si>
  <si>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</si>
  <si>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</si>
  <si>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</si>
  <si>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</si>
  <si>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</si>
  <si>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1987-10-25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</si>
  <si>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</si>
  <si>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</si>
  <si>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</si>
  <si>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</si>
  <si>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</si>
  <si>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</si>
  <si>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</si>
  <si>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</si>
  <si>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</si>
  <si>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</si>
  <si>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</si>
  <si>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</si>
  <si>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</si>
  <si>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</si>
  <si>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</si>
  <si>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</si>
  <si>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</si>
  <si>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</si>
  <si>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</si>
  <si>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</si>
  <si>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</si>
  <si>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</si>
  <si>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</si>
  <si>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</si>
  <si>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</si>
  <si>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</si>
  <si>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</si>
  <si>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</si>
  <si>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</si>
  <si>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</si>
  <si>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</si>
  <si>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</si>
  <si>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</si>
  <si>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</si>
  <si>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</si>
  <si>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</si>
  <si>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</si>
  <si>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</si>
  <si>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</si>
  <si>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</si>
  <si>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</si>
  <si>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</si>
  <si>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</si>
  <si>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</si>
  <si>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</si>
  <si>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</si>
  <si>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</si>
  <si>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</si>
  <si>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</si>
  <si>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</si>
  <si>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</si>
  <si>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</si>
  <si>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</si>
  <si>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</si>
  <si>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</si>
  <si>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</si>
  <si>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</si>
  <si>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</si>
  <si>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</si>
  <si>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</si>
  <si>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</si>
  <si>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</si>
  <si>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</si>
  <si>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</si>
  <si>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</si>
  <si>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</si>
  <si>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</si>
  <si>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</si>
  <si>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</si>
  <si>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</si>
  <si>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</si>
  <si>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</si>
  <si>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</si>
  <si>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</si>
  <si>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</si>
  <si>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</si>
  <si>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</si>
  <si>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</si>
  <si>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</si>
  <si>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</si>
  <si>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</si>
  <si>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</si>
  <si>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</si>
  <si>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</si>
  <si>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</si>
  <si>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</si>
  <si>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</si>
  <si>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</si>
  <si>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</si>
  <si>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</si>
  <si>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</si>
  <si>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</si>
  <si>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</si>
  <si>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</si>
  <si>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</si>
  <si>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</si>
  <si>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1988-07-21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</si>
  <si>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</si>
  <si>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</si>
  <si>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</si>
  <si>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</si>
  <si>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</si>
  <si>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</si>
  <si>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</si>
  <si>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</si>
  <si>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</si>
  <si>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</si>
  <si>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</si>
  <si>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</si>
  <si>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</si>
  <si>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</si>
  <si>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</si>
  <si>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</si>
  <si>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</si>
  <si>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</si>
  <si>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</si>
  <si>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</si>
  <si>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</si>
  <si>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</si>
  <si>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</si>
  <si>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</si>
  <si>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</si>
  <si>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</si>
  <si>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</si>
  <si>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</si>
  <si>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</si>
  <si>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</si>
  <si>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</si>
  <si>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</si>
  <si>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</si>
  <si>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</si>
  <si>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</si>
  <si>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</si>
  <si>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</si>
  <si>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</si>
  <si>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</si>
  <si>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</si>
  <si>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</si>
  <si>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</si>
  <si>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</si>
  <si>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</si>
  <si>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</si>
  <si>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</si>
  <si>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</si>
  <si>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</si>
  <si>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</si>
  <si>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</si>
  <si>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</si>
  <si>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</si>
  <si>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</si>
  <si>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Deshone</t>
  </si>
  <si>
    <t>Kizer</t>
  </si>
  <si>
    <t>00-0033899</t>
  </si>
  <si>
    <t>Deshone Kizer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</si>
  <si>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</si>
  <si>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</si>
  <si>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</si>
  <si>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</si>
  <si>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</si>
  <si>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</si>
  <si>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</si>
  <si>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</si>
  <si>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</si>
  <si>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</si>
  <si>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</si>
  <si>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</si>
  <si>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</si>
  <si>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</si>
  <si>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</si>
  <si>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</si>
  <si>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</si>
  <si>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</si>
  <si>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</si>
  <si>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</si>
  <si>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</si>
  <si>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</si>
  <si>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</si>
  <si>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</si>
  <si>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</si>
  <si>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</si>
  <si>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</si>
  <si>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</si>
  <si>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</si>
  <si>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</si>
  <si>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</si>
  <si>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</si>
  <si>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1992-07-01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</si>
  <si>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</si>
  <si>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</si>
  <si>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</si>
  <si>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</si>
  <si>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</si>
  <si>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</si>
  <si>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</si>
  <si>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</si>
  <si>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</si>
  <si>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</si>
  <si>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</si>
  <si>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</si>
  <si>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</si>
  <si>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</si>
  <si>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</si>
  <si>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</si>
  <si>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</si>
  <si>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</si>
  <si>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</si>
  <si>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</si>
  <si>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</si>
  <si>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</si>
  <si>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</si>
  <si>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</si>
  <si>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</si>
  <si>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</si>
  <si>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</si>
  <si>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</si>
  <si>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</si>
  <si>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</si>
  <si>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</si>
  <si>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</si>
  <si>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</si>
  <si>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</si>
  <si>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</si>
  <si>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</si>
  <si>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</si>
  <si>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</si>
  <si>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</si>
  <si>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RJ Shelton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</si>
  <si>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</si>
  <si>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</si>
  <si>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</si>
  <si>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</si>
  <si>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</si>
  <si>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</si>
  <si>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</si>
  <si>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</si>
  <si>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</si>
  <si>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</si>
  <si>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</si>
  <si>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</si>
  <si>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</si>
  <si>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</si>
  <si>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</si>
  <si>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Khalif Raymond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</si>
  <si>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</si>
  <si>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</si>
  <si>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</si>
  <si>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</si>
  <si>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</si>
  <si>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</si>
  <si>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</si>
  <si>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</si>
  <si>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</si>
  <si>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</si>
  <si>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</si>
  <si>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</si>
  <si>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</si>
  <si>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</si>
  <si>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</si>
  <si>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</si>
  <si>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</si>
  <si>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</si>
  <si>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</si>
  <si>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</si>
  <si>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</si>
  <si>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</si>
  <si>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</si>
  <si>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</si>
  <si>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</si>
  <si>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</si>
  <si>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</si>
  <si>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</si>
  <si>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</si>
  <si>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</si>
  <si>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</si>
  <si>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</si>
  <si>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</si>
  <si>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</si>
  <si>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</si>
  <si>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</si>
  <si>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</si>
  <si>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</si>
  <si>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</si>
  <si>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</si>
  <si>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</si>
  <si>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</si>
  <si>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</si>
  <si>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</si>
  <si>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</si>
  <si>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</si>
  <si>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</si>
  <si>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</si>
  <si>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</si>
  <si>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</si>
  <si>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</si>
  <si>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</si>
  <si>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</si>
  <si>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</si>
  <si>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</si>
  <si>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</si>
  <si>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</si>
  <si>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</si>
  <si>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</si>
  <si>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</si>
  <si>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</si>
  <si>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</si>
  <si>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</si>
  <si>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</si>
  <si>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</si>
  <si>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</si>
  <si>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</si>
  <si>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</si>
  <si>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</si>
  <si>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</si>
  <si>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</si>
  <si>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</si>
  <si>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</si>
  <si>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</si>
  <si>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</si>
  <si>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</si>
  <si>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</si>
  <si>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</si>
  <si>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</si>
  <si>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</si>
  <si>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</si>
  <si>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1991-03-15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</si>
  <si>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</si>
  <si>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</si>
  <si>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</si>
  <si>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</si>
  <si>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</si>
  <si>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</si>
  <si>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</si>
  <si>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</si>
  <si>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</si>
  <si>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</si>
  <si>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</si>
  <si>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</si>
  <si>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</si>
  <si>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</si>
  <si>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</si>
  <si>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</si>
  <si>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</si>
  <si>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</si>
  <si>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</si>
  <si>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</si>
  <si>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</si>
  <si>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</si>
  <si>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</si>
  <si>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</si>
  <si>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</si>
  <si>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</si>
  <si>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</si>
  <si>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</si>
  <si>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</si>
  <si>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</si>
  <si>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</si>
  <si>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</si>
  <si>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</si>
  <si>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</si>
  <si>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</si>
  <si>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</si>
  <si>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</si>
  <si>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</si>
  <si>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</si>
  <si>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</si>
  <si>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</si>
  <si>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</si>
  <si>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</si>
  <si>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</si>
  <si>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</si>
  <si>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</si>
  <si>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</si>
  <si>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</si>
  <si>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</si>
  <si>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</si>
  <si>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</si>
  <si>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</si>
  <si>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</si>
  <si>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</si>
  <si>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</si>
  <si>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</si>
  <si>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</si>
  <si>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</si>
  <si>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</si>
  <si>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</si>
  <si>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</si>
  <si>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</si>
  <si>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</si>
  <si>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</si>
  <si>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</si>
  <si>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</si>
  <si>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</si>
  <si>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</si>
  <si>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</si>
  <si>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</si>
  <si>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</si>
  <si>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</si>
  <si>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</si>
  <si>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</si>
  <si>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</si>
  <si>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</si>
  <si>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</si>
  <si>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</si>
  <si>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</si>
  <si>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</si>
  <si>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</si>
  <si>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</si>
  <si>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</si>
  <si>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</si>
  <si>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</si>
  <si>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</si>
  <si>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</si>
  <si>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</si>
  <si>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</si>
  <si>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</si>
  <si>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</si>
  <si>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</si>
  <si>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</si>
  <si>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</si>
  <si>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</si>
  <si>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</si>
  <si>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</si>
  <si>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</si>
  <si>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</si>
  <si>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</si>
  <si>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</si>
  <si>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</si>
  <si>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</si>
  <si>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</si>
  <si>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</si>
  <si>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</si>
  <si>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</si>
  <si>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</si>
  <si>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</si>
  <si>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</si>
  <si>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</si>
  <si>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</si>
  <si>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</si>
  <si>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</si>
  <si>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</si>
  <si>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</si>
  <si>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</si>
  <si>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</si>
  <si>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</si>
  <si>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</si>
  <si>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</si>
  <si>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</si>
  <si>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</si>
  <si>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</si>
  <si>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</si>
  <si>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</si>
  <si>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</si>
  <si>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</si>
  <si>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</si>
  <si>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</si>
  <si>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</si>
  <si>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</si>
  <si>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</si>
  <si>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</si>
  <si>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</si>
  <si>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</si>
  <si>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</si>
  <si>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</si>
  <si>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</si>
  <si>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</si>
  <si>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</si>
  <si>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</si>
  <si>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</si>
  <si>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</si>
  <si>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</si>
  <si>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</si>
  <si>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</si>
  <si>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</si>
  <si>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</si>
  <si>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</si>
  <si>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</si>
  <si>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</si>
  <si>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</si>
  <si>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</si>
  <si>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</si>
  <si>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</si>
  <si>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</si>
  <si>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</si>
  <si>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</si>
  <si>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</si>
  <si>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</si>
  <si>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</si>
  <si>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</si>
  <si>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</si>
  <si>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</si>
  <si>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</si>
  <si>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</si>
  <si>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</si>
  <si>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</si>
  <si>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</si>
  <si>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</si>
  <si>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</si>
  <si>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</si>
  <si>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</si>
  <si>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</si>
  <si>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</si>
  <si>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</si>
  <si>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</si>
  <si>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</si>
  <si>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</si>
  <si>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</si>
  <si>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</si>
  <si>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</si>
  <si>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</si>
  <si>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</si>
  <si>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</si>
  <si>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</si>
  <si>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</si>
  <si>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</si>
  <si>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</si>
  <si>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</si>
  <si>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</si>
  <si>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</si>
  <si>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</si>
  <si>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</si>
  <si>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</si>
  <si>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</si>
  <si>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</si>
  <si>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</si>
  <si>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</si>
  <si>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</si>
  <si>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</si>
  <si>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</si>
  <si>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</si>
  <si>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</si>
  <si>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</si>
  <si>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</si>
  <si>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</si>
  <si>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</si>
  <si>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</si>
  <si>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</si>
  <si>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</si>
  <si>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</si>
  <si>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</si>
  <si>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</si>
  <si>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</si>
  <si>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</si>
  <si>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</si>
  <si>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</si>
  <si>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</si>
  <si>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</si>
  <si>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</si>
  <si>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</si>
  <si>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</si>
  <si>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</si>
  <si>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</si>
  <si>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</si>
  <si>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</si>
  <si>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</si>
  <si>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</si>
  <si>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</si>
  <si>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</si>
  <si>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</si>
  <si>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</si>
  <si>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</si>
  <si>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</si>
  <si>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</si>
  <si>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</si>
  <si>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</si>
  <si>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</si>
  <si>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</si>
  <si>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</si>
  <si>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</si>
  <si>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</si>
  <si>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</si>
  <si>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</si>
  <si>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</si>
  <si>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</si>
  <si>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</si>
  <si>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</si>
  <si>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</si>
  <si>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</si>
  <si>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</si>
  <si>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</si>
  <si>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</si>
  <si>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</si>
  <si>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</si>
  <si>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</si>
  <si>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</si>
  <si>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</si>
  <si>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</si>
  <si>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</si>
  <si>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</si>
  <si>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</si>
  <si>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</si>
  <si>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</si>
  <si>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</si>
  <si>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</si>
  <si>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</si>
  <si>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</si>
  <si>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</si>
  <si>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</si>
  <si>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</si>
  <si>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</si>
  <si>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</si>
  <si>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</si>
  <si>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</si>
  <si>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</si>
  <si>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</si>
  <si>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</si>
  <si>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</si>
  <si>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</si>
  <si>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</si>
  <si>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</si>
  <si>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</si>
  <si>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</si>
  <si>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</si>
  <si>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</si>
  <si>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</si>
  <si>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</si>
  <si>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</si>
  <si>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</si>
  <si>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</si>
  <si>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</si>
  <si>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</si>
  <si>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</si>
  <si>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</si>
  <si>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</si>
  <si>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</si>
  <si>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</si>
  <si>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</si>
  <si>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</si>
  <si>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</si>
  <si>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</si>
  <si>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</si>
  <si>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</si>
  <si>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</si>
  <si>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</si>
  <si>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</si>
  <si>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</si>
  <si>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</si>
  <si>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</si>
  <si>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</si>
  <si>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</si>
  <si>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</si>
  <si>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</si>
  <si>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</si>
  <si>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</si>
  <si>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</si>
  <si>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</si>
  <si>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</si>
  <si>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</si>
  <si>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</si>
  <si>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</si>
  <si>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</si>
  <si>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</si>
  <si>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</si>
  <si>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</si>
  <si>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</si>
  <si>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</si>
  <si>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</si>
  <si>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</si>
  <si>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</si>
  <si>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</si>
  <si>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</si>
  <si>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</si>
  <si>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</si>
  <si>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</si>
  <si>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</si>
  <si>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</si>
  <si>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</si>
  <si>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</si>
  <si>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</si>
  <si>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</si>
  <si>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1995-06-06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</si>
  <si>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</si>
  <si>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</si>
  <si>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</si>
  <si>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</si>
  <si>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</si>
  <si>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</si>
  <si>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</si>
  <si>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</si>
  <si>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</si>
  <si>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</si>
  <si>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</si>
  <si>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</si>
  <si>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</si>
  <si>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</si>
  <si>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</si>
  <si>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</si>
  <si>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</si>
  <si>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</si>
  <si>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</si>
  <si>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</si>
  <si>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</si>
  <si>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</si>
  <si>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</si>
  <si>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</si>
  <si>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</si>
  <si>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</si>
  <si>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</si>
  <si>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</si>
  <si>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</si>
  <si>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</si>
  <si>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</si>
  <si>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</si>
  <si>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</si>
  <si>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</si>
  <si>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</si>
  <si>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</si>
  <si>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</si>
  <si>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</si>
  <si>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</si>
  <si>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</si>
  <si>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</si>
  <si>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</si>
  <si>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</si>
  <si>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</si>
  <si>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</si>
  <si>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</si>
  <si>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</si>
  <si>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</si>
  <si>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</si>
  <si>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</si>
  <si>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</si>
  <si>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</si>
  <si>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</si>
  <si>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</si>
  <si>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</si>
  <si>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</si>
  <si>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</si>
  <si>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</si>
  <si>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</si>
  <si>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</si>
  <si>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</si>
  <si>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</si>
  <si>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</si>
  <si>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</si>
  <si>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</si>
  <si>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</si>
  <si>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</si>
  <si>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</si>
  <si>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</si>
  <si>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</si>
  <si>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</si>
  <si>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</si>
  <si>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</si>
  <si>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</si>
  <si>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</si>
  <si>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</si>
  <si>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</si>
  <si>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</si>
  <si>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</si>
  <si>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</si>
  <si>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</si>
  <si>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</si>
  <si>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</si>
  <si>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</si>
  <si>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</si>
  <si>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</si>
  <si>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</si>
  <si>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</si>
  <si>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</si>
  <si>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</si>
  <si>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</si>
  <si>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</si>
  <si>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</si>
  <si>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</si>
  <si>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</si>
  <si>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</si>
  <si>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</si>
  <si>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</si>
  <si>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</si>
  <si>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</si>
  <si>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</si>
  <si>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</si>
  <si>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</si>
  <si>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</si>
  <si>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</si>
  <si>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</si>
  <si>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</si>
  <si>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</si>
  <si>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</si>
  <si>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</si>
  <si>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</si>
  <si>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</si>
  <si>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</si>
  <si>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</si>
  <si>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</si>
  <si>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</si>
  <si>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</si>
  <si>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</si>
  <si>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</si>
  <si>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</si>
  <si>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</si>
  <si>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</si>
  <si>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</si>
  <si>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</si>
  <si>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</si>
  <si>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</si>
  <si>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</si>
  <si>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</si>
  <si>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</si>
  <si>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</si>
  <si>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</si>
  <si>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</si>
  <si>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</si>
  <si>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</si>
  <si>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</si>
  <si>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</si>
  <si>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</si>
  <si>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</si>
  <si>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</si>
  <si>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</si>
  <si>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</si>
  <si>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</si>
  <si>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</si>
  <si>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</si>
  <si>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</si>
  <si>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</si>
  <si>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</si>
  <si>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Boehringer</t>
  </si>
  <si>
    <t>00-0032341</t>
  </si>
  <si>
    <t>Moritz Boehringer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</si>
  <si>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</si>
  <si>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</si>
  <si>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</si>
  <si>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</si>
  <si>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</si>
  <si>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</si>
  <si>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</si>
  <si>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</si>
  <si>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</si>
  <si>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</si>
  <si>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</si>
  <si>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</si>
  <si>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</si>
  <si>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</si>
  <si>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</si>
  <si>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</si>
  <si>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</si>
  <si>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</si>
  <si>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</si>
  <si>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</si>
  <si>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</si>
  <si>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</si>
  <si>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</si>
  <si>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</si>
  <si>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</si>
  <si>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</si>
  <si>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</si>
  <si>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</si>
  <si>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</si>
  <si>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</si>
  <si>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</si>
  <si>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</si>
  <si>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</si>
  <si>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</si>
  <si>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</si>
  <si>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</si>
  <si>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</si>
  <si>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</si>
  <si>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</si>
  <si>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</si>
  <si>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</si>
  <si>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</si>
  <si>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</si>
  <si>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</si>
  <si>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</si>
  <si>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</si>
  <si>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</si>
  <si>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</si>
  <si>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</si>
  <si>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</si>
  <si>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</si>
  <si>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</si>
  <si>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</si>
  <si>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</si>
  <si>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</si>
  <si>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</si>
  <si>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</si>
  <si>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</si>
  <si>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</si>
  <si>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</si>
  <si>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</si>
  <si>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</si>
  <si>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</si>
  <si>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</si>
  <si>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</si>
  <si>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</si>
  <si>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</si>
  <si>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</si>
  <si>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</si>
  <si>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</si>
  <si>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</si>
  <si>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</si>
  <si>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</si>
  <si>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</si>
  <si>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</si>
  <si>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</si>
  <si>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</si>
  <si>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</si>
  <si>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</si>
  <si>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</si>
  <si>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</si>
  <si>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</si>
  <si>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DJ Foster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</si>
  <si>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</si>
  <si>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</si>
  <si>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</si>
  <si>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</si>
  <si>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</si>
  <si>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</si>
  <si>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</si>
  <si>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</si>
  <si>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</si>
  <si>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</si>
  <si>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</si>
  <si>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</si>
  <si>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</si>
  <si>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</si>
  <si>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</si>
  <si>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</si>
  <si>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</si>
  <si>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</si>
  <si>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</si>
  <si>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</si>
  <si>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</si>
  <si>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</si>
  <si>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</si>
  <si>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</si>
  <si>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</si>
  <si>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</si>
  <si>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</si>
  <si>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</si>
  <si>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</si>
  <si>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</si>
  <si>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</si>
  <si>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</si>
  <si>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</si>
  <si>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</si>
  <si>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</si>
  <si>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</si>
  <si>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</si>
  <si>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</si>
  <si>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</si>
  <si>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</si>
  <si>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</si>
  <si>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</si>
  <si>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</si>
  <si>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</si>
  <si>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</si>
  <si>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</si>
  <si>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1993-05-16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</si>
  <si>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</si>
  <si>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</si>
  <si>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</si>
  <si>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</si>
  <si>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</si>
  <si>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</si>
  <si>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</si>
  <si>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</si>
  <si>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</si>
  <si>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</si>
  <si>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</si>
  <si>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</si>
  <si>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</si>
  <si>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</si>
  <si>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</si>
  <si>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</si>
  <si>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</si>
  <si>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</si>
  <si>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</si>
  <si>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</si>
  <si>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</si>
  <si>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</si>
  <si>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</si>
  <si>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</si>
  <si>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</si>
  <si>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</si>
  <si>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</si>
  <si>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</si>
  <si>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</si>
  <si>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</si>
  <si>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</si>
  <si>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</si>
  <si>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</si>
  <si>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</si>
  <si>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</si>
  <si>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</si>
  <si>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</si>
  <si>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</si>
  <si>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</si>
  <si>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</si>
  <si>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</si>
  <si>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</si>
  <si>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</si>
  <si>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</si>
  <si>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</si>
  <si>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</si>
  <si>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</si>
  <si>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</si>
  <si>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</si>
  <si>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</si>
  <si>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</si>
  <si>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</si>
  <si>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</si>
  <si>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</si>
  <si>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</si>
  <si>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</si>
  <si>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</si>
  <si>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</si>
  <si>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</si>
  <si>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</si>
  <si>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</si>
  <si>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</si>
  <si>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</si>
  <si>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</si>
  <si>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</si>
  <si>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</si>
  <si>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</si>
  <si>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</si>
  <si>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</si>
  <si>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</si>
  <si>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</si>
  <si>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</si>
  <si>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</si>
  <si>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</si>
  <si>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</si>
  <si>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</si>
  <si>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</si>
  <si>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</si>
  <si>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</si>
  <si>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</si>
  <si>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</si>
  <si>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</si>
  <si>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</si>
  <si>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</si>
  <si>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</si>
  <si>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</si>
  <si>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</si>
  <si>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</si>
  <si>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</si>
  <si>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</si>
  <si>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</si>
  <si>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</si>
  <si>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</si>
  <si>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</si>
  <si>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</si>
  <si>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</si>
  <si>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</si>
  <si>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</si>
  <si>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</si>
  <si>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1990-12-18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</si>
  <si>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</si>
  <si>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</si>
  <si>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</si>
  <si>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</si>
  <si>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</si>
  <si>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</si>
  <si>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</si>
  <si>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</si>
  <si>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</si>
  <si>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</si>
  <si>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</si>
  <si>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</si>
  <si>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</si>
  <si>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</si>
  <si>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</si>
  <si>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</si>
  <si>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</si>
  <si>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</si>
  <si>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</si>
  <si>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</si>
  <si>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</si>
  <si>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</si>
  <si>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</si>
  <si>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</si>
  <si>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</si>
  <si>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</si>
  <si>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</si>
  <si>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</si>
  <si>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</si>
  <si>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</si>
  <si>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</si>
  <si>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</si>
  <si>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</si>
  <si>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</si>
  <si>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</si>
  <si>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</si>
  <si>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</si>
  <si>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</si>
  <si>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</si>
  <si>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</si>
  <si>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</si>
  <si>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</si>
  <si>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</si>
  <si>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</si>
  <si>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</si>
  <si>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</si>
  <si>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</si>
  <si>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</si>
  <si>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</si>
  <si>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</si>
  <si>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</si>
  <si>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</si>
  <si>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Dan Vitale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</si>
  <si>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</si>
  <si>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</si>
  <si>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</si>
  <si>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</si>
  <si>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</si>
  <si>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</si>
  <si>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</si>
  <si>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</si>
  <si>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</si>
  <si>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</si>
  <si>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</si>
  <si>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</si>
  <si>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</si>
  <si>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</si>
  <si>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</si>
  <si>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</si>
  <si>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</si>
  <si>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</si>
  <si>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</si>
  <si>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</si>
  <si>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</si>
  <si>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</si>
  <si>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</si>
  <si>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</si>
  <si>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</si>
  <si>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</si>
  <si>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</si>
  <si>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</si>
  <si>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</si>
  <si>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</si>
  <si>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</si>
  <si>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</si>
  <si>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</si>
  <si>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</si>
  <si>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</si>
  <si>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</si>
  <si>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</si>
  <si>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</si>
  <si>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</si>
  <si>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</si>
  <si>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</si>
  <si>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</si>
  <si>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</si>
  <si>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</si>
  <si>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</si>
  <si>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</si>
  <si>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</si>
  <si>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</si>
  <si>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</si>
  <si>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</si>
  <si>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</si>
  <si>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</si>
  <si>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</si>
  <si>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</si>
  <si>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</si>
  <si>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</si>
  <si>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</si>
  <si>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</si>
  <si>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</si>
  <si>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</si>
  <si>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</si>
  <si>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</si>
  <si>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</si>
  <si>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</si>
  <si>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</si>
  <si>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</si>
  <si>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</si>
  <si>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</si>
  <si>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</si>
  <si>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</si>
  <si>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</si>
  <si>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</si>
  <si>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</si>
  <si>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</si>
  <si>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</si>
  <si>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</si>
  <si>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</si>
  <si>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</si>
  <si>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</si>
  <si>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</si>
  <si>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</si>
  <si>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</si>
  <si>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</si>
  <si>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</si>
  <si>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</si>
  <si>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</si>
  <si>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</si>
  <si>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</si>
  <si>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</si>
  <si>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</si>
  <si>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</si>
  <si>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</si>
  <si>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</si>
  <si>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</si>
  <si>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</si>
  <si>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</si>
  <si>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</si>
  <si>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</si>
  <si>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</si>
  <si>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</si>
  <si>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</si>
  <si>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</si>
  <si>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</si>
  <si>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</si>
  <si>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</si>
  <si>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</si>
  <si>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</si>
  <si>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</si>
  <si>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</si>
  <si>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</si>
  <si>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</si>
  <si>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</si>
  <si>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</si>
  <si>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</si>
  <si>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</si>
  <si>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</si>
  <si>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</si>
  <si>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</si>
  <si>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</si>
  <si>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</si>
  <si>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</si>
  <si>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</si>
  <si>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</si>
  <si>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</si>
  <si>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</si>
  <si>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</si>
  <si>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</si>
  <si>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</si>
  <si>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</si>
  <si>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</si>
  <si>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</si>
  <si>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</si>
  <si>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</si>
  <si>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</si>
  <si>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</si>
  <si>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</si>
  <si>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</si>
  <si>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</si>
  <si>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</si>
  <si>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</si>
  <si>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</si>
  <si>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</si>
  <si>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</si>
  <si>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</si>
  <si>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</si>
  <si>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</si>
  <si>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</si>
  <si>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</si>
  <si>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</si>
  <si>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</si>
  <si>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</si>
  <si>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</si>
  <si>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</si>
  <si>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</si>
  <si>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</si>
  <si>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</si>
  <si>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</si>
  <si>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</si>
  <si>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</si>
  <si>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</si>
  <si>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</si>
  <si>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</si>
  <si>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</si>
  <si>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</si>
  <si>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</si>
  <si>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</si>
  <si>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</si>
  <si>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</si>
  <si>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</si>
  <si>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</si>
  <si>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</si>
  <si>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</si>
  <si>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</si>
  <si>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</si>
  <si>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</si>
  <si>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</si>
  <si>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</si>
  <si>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</si>
  <si>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</si>
  <si>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</si>
  <si>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</si>
  <si>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</si>
  <si>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</si>
  <si>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</si>
  <si>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</si>
  <si>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</si>
  <si>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</si>
  <si>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</si>
  <si>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</si>
  <si>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</si>
  <si>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</si>
  <si>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</si>
  <si>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</si>
  <si>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</si>
  <si>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</si>
  <si>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</si>
  <si>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</si>
  <si>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</si>
  <si>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</si>
  <si>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</si>
  <si>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</si>
  <si>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</si>
  <si>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</si>
  <si>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</si>
  <si>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</si>
  <si>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</si>
  <si>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</si>
  <si>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</si>
  <si>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</si>
  <si>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</si>
  <si>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</si>
  <si>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</si>
  <si>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</si>
  <si>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</si>
  <si>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</si>
  <si>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</si>
  <si>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</si>
  <si>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</si>
  <si>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</si>
  <si>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</si>
  <si>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</si>
  <si>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</si>
  <si>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</si>
  <si>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McCloud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</si>
  <si>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</si>
  <si>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</si>
  <si>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</si>
  <si>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</si>
  <si>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</si>
  <si>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</si>
  <si>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</si>
  <si>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</si>
  <si>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</si>
  <si>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</si>
  <si>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</si>
  <si>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</si>
  <si>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</si>
  <si>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</si>
  <si>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</si>
  <si>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</si>
  <si>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</si>
  <si>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</si>
  <si>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3767</t>
  </si>
  <si>
    <t>00-0032646</t>
  </si>
  <si>
    <t>Cedrick Lang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</si>
  <si>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</si>
  <si>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</si>
  <si>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</si>
  <si>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</si>
  <si>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</si>
  <si>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</si>
  <si>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</si>
  <si>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</si>
  <si>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</si>
  <si>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</si>
  <si>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</si>
  <si>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</si>
  <si>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</si>
  <si>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</si>
  <si>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</si>
  <si>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</si>
  <si>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</si>
  <si>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</si>
  <si>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</si>
  <si>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</si>
  <si>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</si>
  <si>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</si>
  <si>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</si>
  <si>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</si>
  <si>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</si>
  <si>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</si>
  <si>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</si>
  <si>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</si>
  <si>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</si>
  <si>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</si>
  <si>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</si>
  <si>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</si>
  <si>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</si>
  <si>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</si>
  <si>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</si>
  <si>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</si>
  <si>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</si>
  <si>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</si>
  <si>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</si>
  <si>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</si>
  <si>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</si>
  <si>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</si>
  <si>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</si>
  <si>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</si>
  <si>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</si>
  <si>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</si>
  <si>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</si>
  <si>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</si>
  <si>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</si>
  <si>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</si>
  <si>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</si>
  <si>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</si>
  <si>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</si>
  <si>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</si>
  <si>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</si>
  <si>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</si>
  <si>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</si>
  <si>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</si>
  <si>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</si>
  <si>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</si>
  <si>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</si>
  <si>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</si>
  <si>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</si>
  <si>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</si>
  <si>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</si>
  <si>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</si>
  <si>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</si>
  <si>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</si>
  <si>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</si>
  <si>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</si>
  <si>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</si>
  <si>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</si>
  <si>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</si>
  <si>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</si>
  <si>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</si>
  <si>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</si>
  <si>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</si>
  <si>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</si>
  <si>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</si>
  <si>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</si>
  <si>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</si>
  <si>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</si>
  <si>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</si>
  <si>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</si>
  <si>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</si>
  <si>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</si>
  <si>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</si>
  <si>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</si>
  <si>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</si>
  <si>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</si>
  <si>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</si>
  <si>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</si>
  <si>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</si>
  <si>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</si>
  <si>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</si>
  <si>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</si>
  <si>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</si>
  <si>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</si>
  <si>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</si>
  <si>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</si>
  <si>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</si>
  <si>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</si>
  <si>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</si>
  <si>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</si>
  <si>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</si>
  <si>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</si>
  <si>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</si>
  <si>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Tonyan Jr.</t>
  </si>
  <si>
    <t>00-0033757</t>
  </si>
  <si>
    <t>Robert Tonyan Jr.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</si>
  <si>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</si>
  <si>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</si>
  <si>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</si>
  <si>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</si>
  <si>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</si>
  <si>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</si>
  <si>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</si>
  <si>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</si>
  <si>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</si>
  <si>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</si>
  <si>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</si>
  <si>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</si>
  <si>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</si>
  <si>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</si>
  <si>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</si>
  <si>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</si>
  <si>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</si>
  <si>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</si>
  <si>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</si>
  <si>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</si>
  <si>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</si>
  <si>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</si>
  <si>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</si>
  <si>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</si>
  <si>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</si>
  <si>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</si>
  <si>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</si>
  <si>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</si>
  <si>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</si>
  <si>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</si>
  <si>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</si>
  <si>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</si>
  <si>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</si>
  <si>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</si>
  <si>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</si>
  <si>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</si>
  <si>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</si>
  <si>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</si>
  <si>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</si>
  <si>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</si>
  <si>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</si>
  <si>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</si>
  <si>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</si>
  <si>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</si>
  <si>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</si>
  <si>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</si>
  <si>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</si>
  <si>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</si>
  <si>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</si>
  <si>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</si>
  <si>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</si>
  <si>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</si>
  <si>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</si>
  <si>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</si>
  <si>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</si>
  <si>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</si>
  <si>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</si>
  <si>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</si>
  <si>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</si>
  <si>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</si>
  <si>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</si>
  <si>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</si>
  <si>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</si>
  <si>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</si>
  <si>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</si>
  <si>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</si>
  <si>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</si>
  <si>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</si>
  <si>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</si>
  <si>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</si>
  <si>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</si>
  <si>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</si>
  <si>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</si>
  <si>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</si>
  <si>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</si>
  <si>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</si>
  <si>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</si>
  <si>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</si>
  <si>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</si>
  <si>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</si>
  <si>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</si>
  <si>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</si>
  <si>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</si>
  <si>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</si>
  <si>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</si>
  <si>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</si>
  <si>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</si>
  <si>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</si>
  <si>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</si>
  <si>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</si>
  <si>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</si>
  <si>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</si>
  <si>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</si>
  <si>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</si>
  <si>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</si>
  <si>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</si>
  <si>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</si>
  <si>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</si>
  <si>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</si>
  <si>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</si>
  <si>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</si>
  <si>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</si>
  <si>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</si>
  <si>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4611</t>
  </si>
  <si>
    <t>Hardee</t>
  </si>
  <si>
    <t>00-0033770</t>
  </si>
  <si>
    <t>Justin Hardee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</si>
  <si>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</si>
  <si>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</si>
  <si>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</si>
  <si>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</si>
  <si>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</si>
  <si>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</si>
  <si>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</si>
  <si>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</si>
  <si>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</si>
  <si>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</si>
  <si>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</si>
  <si>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</si>
  <si>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</si>
  <si>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</si>
  <si>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</si>
  <si>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</si>
  <si>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</si>
  <si>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</si>
  <si>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</si>
  <si>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</si>
  <si>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</si>
  <si>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1989-03-26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</si>
  <si>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</si>
  <si>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</si>
  <si>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</si>
  <si>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</si>
  <si>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</si>
  <si>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</si>
  <si>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</si>
  <si>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</si>
  <si>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</si>
  <si>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</si>
  <si>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</si>
  <si>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</si>
  <si>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</si>
  <si>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</si>
  <si>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</si>
  <si>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</si>
  <si>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</si>
  <si>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</si>
  <si>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</si>
  <si>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</si>
  <si>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</si>
  <si>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</si>
  <si>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</si>
  <si>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4293</t>
  </si>
  <si>
    <t>Brunskill</t>
  </si>
  <si>
    <t>00-0033221</t>
  </si>
  <si>
    <t>Daniel Brunskill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</si>
  <si>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</si>
  <si>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</si>
  <si>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</si>
  <si>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</si>
  <si>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</si>
  <si>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</si>
  <si>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</si>
  <si>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</si>
  <si>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</si>
  <si>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</si>
  <si>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</si>
  <si>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</si>
  <si>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</si>
  <si>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</si>
  <si>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</si>
  <si>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</si>
  <si>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</si>
  <si>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</si>
  <si>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</si>
  <si>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</si>
  <si>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</si>
  <si>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</si>
  <si>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</si>
  <si>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</si>
  <si>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</si>
  <si>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</si>
  <si>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</si>
  <si>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</si>
  <si>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</si>
  <si>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</si>
  <si>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</si>
  <si>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</si>
  <si>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</si>
  <si>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</si>
  <si>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</si>
  <si>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</si>
  <si>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</si>
  <si>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</si>
  <si>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</si>
  <si>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TJ Logan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</si>
  <si>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</si>
  <si>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</si>
  <si>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</si>
  <si>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</si>
  <si>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</si>
  <si>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</si>
  <si>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</si>
  <si>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</si>
  <si>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</si>
  <si>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</si>
  <si>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</si>
  <si>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</si>
  <si>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</si>
  <si>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</si>
  <si>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</si>
  <si>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</si>
  <si>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</si>
  <si>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</si>
  <si>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</si>
  <si>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</si>
  <si>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</si>
  <si>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</si>
  <si>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</si>
  <si>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</si>
  <si>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</si>
  <si>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</si>
  <si>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</si>
  <si>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</si>
  <si>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</si>
  <si>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</si>
  <si>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</si>
  <si>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</si>
  <si>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</si>
  <si>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</si>
  <si>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</si>
  <si>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</si>
  <si>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</si>
  <si>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</si>
  <si>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</si>
  <si>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</si>
  <si>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</si>
  <si>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</si>
  <si>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</si>
  <si>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</si>
  <si>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</si>
  <si>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</si>
  <si>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</si>
  <si>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</si>
  <si>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</si>
  <si>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</si>
  <si>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</si>
  <si>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</si>
  <si>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</si>
  <si>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</si>
  <si>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</si>
  <si>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</si>
  <si>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</si>
  <si>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</si>
  <si>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</si>
  <si>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</si>
  <si>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</si>
  <si>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</si>
  <si>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</si>
  <si>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</si>
  <si>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</si>
  <si>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</si>
  <si>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</si>
  <si>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</si>
  <si>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</si>
  <si>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</si>
  <si>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</si>
  <si>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</si>
  <si>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</si>
  <si>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</si>
  <si>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</si>
  <si>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</si>
  <si>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</si>
  <si>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</si>
  <si>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</si>
  <si>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</si>
  <si>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</si>
  <si>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</si>
  <si>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</si>
  <si>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</si>
  <si>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</si>
  <si>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</si>
  <si>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</si>
  <si>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</si>
  <si>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</si>
  <si>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</si>
  <si>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</si>
  <si>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</si>
  <si>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</si>
  <si>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</si>
  <si>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</si>
  <si>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</si>
  <si>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</si>
  <si>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</si>
  <si>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</si>
  <si>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</si>
  <si>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</si>
  <si>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</si>
  <si>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</si>
  <si>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</si>
  <si>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</si>
  <si>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</si>
  <si>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</si>
  <si>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</si>
  <si>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</si>
  <si>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</si>
  <si>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</si>
  <si>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</si>
  <si>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</si>
  <si>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</si>
  <si>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</si>
  <si>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</si>
  <si>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</si>
  <si>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</si>
  <si>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</si>
  <si>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</si>
  <si>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</si>
  <si>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</si>
  <si>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</si>
  <si>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</si>
  <si>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</si>
  <si>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</si>
  <si>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</si>
  <si>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</si>
  <si>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</si>
  <si>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</si>
  <si>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</si>
  <si>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</si>
  <si>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</si>
  <si>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</si>
  <si>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</si>
  <si>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</si>
  <si>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</si>
  <si>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</si>
  <si>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</si>
  <si>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</si>
  <si>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</si>
  <si>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</si>
  <si>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</si>
  <si>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</si>
  <si>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</si>
  <si>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</si>
  <si>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</si>
  <si>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</si>
  <si>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</si>
  <si>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</si>
  <si>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</si>
  <si>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</si>
  <si>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</si>
  <si>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</si>
  <si>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</si>
  <si>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</si>
  <si>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</si>
  <si>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</si>
  <si>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</si>
  <si>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</si>
  <si>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</si>
  <si>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</si>
  <si>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</si>
  <si>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</si>
  <si>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</si>
  <si>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</si>
  <si>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</si>
  <si>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</si>
  <si>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</si>
  <si>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</si>
  <si>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</si>
  <si>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</si>
  <si>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</si>
  <si>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</si>
  <si>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</si>
  <si>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</si>
  <si>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</si>
  <si>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</si>
  <si>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</si>
  <si>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</si>
  <si>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</si>
  <si>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</si>
  <si>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</si>
  <si>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</si>
  <si>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</si>
  <si>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</si>
  <si>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</si>
  <si>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</si>
  <si>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</si>
  <si>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</si>
  <si>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</si>
  <si>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</si>
  <si>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</si>
  <si>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</si>
  <si>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</si>
  <si>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</si>
  <si>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</si>
  <si>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</si>
  <si>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</si>
  <si>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</si>
  <si>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</si>
  <si>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</si>
  <si>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</si>
  <si>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</si>
  <si>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</si>
  <si>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</si>
  <si>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</si>
  <si>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</si>
  <si>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</si>
  <si>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</si>
  <si>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</si>
  <si>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</si>
  <si>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</si>
  <si>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</si>
  <si>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</si>
  <si>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</si>
  <si>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</si>
  <si>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</si>
  <si>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</si>
  <si>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</si>
  <si>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</si>
  <si>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</si>
  <si>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</si>
  <si>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</si>
  <si>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</si>
  <si>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</si>
  <si>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</si>
  <si>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</si>
  <si>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</si>
  <si>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</si>
  <si>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</si>
  <si>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</si>
  <si>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</si>
  <si>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</si>
  <si>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</si>
  <si>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</si>
  <si>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</si>
  <si>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</si>
  <si>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</si>
  <si>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</si>
  <si>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</si>
  <si>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</si>
  <si>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</si>
  <si>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</si>
  <si>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</si>
  <si>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</si>
  <si>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</si>
  <si>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</si>
  <si>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</si>
  <si>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</si>
  <si>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</si>
  <si>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</si>
  <si>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</si>
  <si>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</si>
  <si>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</si>
  <si>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</si>
  <si>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</si>
  <si>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</si>
  <si>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</si>
  <si>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</si>
  <si>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</si>
  <si>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</si>
  <si>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</si>
  <si>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</si>
  <si>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</si>
  <si>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</si>
  <si>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</si>
  <si>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</si>
  <si>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</si>
  <si>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</si>
  <si>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</si>
  <si>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</si>
  <si>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</si>
  <si>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</si>
  <si>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</si>
  <si>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</si>
  <si>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</si>
  <si>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</si>
  <si>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</si>
  <si>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</si>
  <si>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</si>
  <si>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</si>
  <si>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</si>
  <si>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</si>
  <si>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</si>
  <si>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</si>
  <si>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</si>
  <si>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</si>
  <si>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</si>
  <si>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</si>
  <si>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</si>
  <si>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</si>
  <si>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</si>
  <si>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</si>
  <si>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</si>
  <si>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</si>
  <si>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</si>
  <si>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</si>
  <si>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</si>
  <si>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</si>
  <si>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</si>
  <si>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</si>
  <si>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</si>
  <si>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</si>
  <si>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</si>
  <si>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</si>
  <si>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</si>
  <si>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</si>
  <si>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</si>
  <si>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</si>
  <si>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</si>
  <si>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</si>
  <si>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</si>
  <si>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</si>
  <si>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</si>
  <si>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</si>
  <si>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</si>
  <si>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</si>
  <si>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</si>
  <si>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</si>
  <si>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</si>
  <si>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</si>
  <si>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</si>
  <si>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</si>
  <si>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</si>
  <si>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</si>
  <si>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</si>
  <si>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</si>
  <si>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</si>
  <si>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</si>
  <si>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</si>
  <si>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</si>
  <si>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</si>
  <si>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</si>
  <si>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</si>
  <si>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</si>
  <si>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</si>
  <si>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</si>
  <si>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</si>
  <si>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</si>
  <si>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</si>
  <si>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</si>
  <si>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</si>
  <si>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</si>
  <si>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</si>
  <si>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</si>
  <si>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</si>
  <si>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</si>
  <si>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</si>
  <si>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</si>
  <si>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</si>
  <si>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</si>
  <si>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</si>
  <si>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</si>
  <si>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</si>
  <si>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</si>
  <si>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</si>
  <si>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</si>
  <si>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</si>
  <si>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</si>
  <si>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</si>
  <si>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</si>
  <si>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</si>
  <si>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</si>
  <si>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</si>
  <si>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</si>
  <si>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</si>
  <si>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</si>
  <si>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</si>
  <si>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</si>
  <si>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</si>
  <si>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</si>
  <si>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</si>
  <si>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</si>
  <si>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</si>
  <si>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</si>
  <si>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</si>
  <si>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</si>
  <si>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</si>
  <si>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</si>
  <si>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</si>
  <si>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</si>
  <si>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</si>
  <si>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</si>
  <si>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</si>
  <si>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</si>
  <si>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</si>
  <si>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1993-12-26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</si>
  <si>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</si>
  <si>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</si>
  <si>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</si>
  <si>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</si>
  <si>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</si>
  <si>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</si>
  <si>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</si>
  <si>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</si>
  <si>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</si>
  <si>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</si>
  <si>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</si>
  <si>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</si>
  <si>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</si>
  <si>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</si>
  <si>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</si>
  <si>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</si>
  <si>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</si>
  <si>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</si>
  <si>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</si>
  <si>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</si>
  <si>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</si>
  <si>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</si>
  <si>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</si>
  <si>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</si>
  <si>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</si>
  <si>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</si>
  <si>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</si>
  <si>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</si>
  <si>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</si>
  <si>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</si>
  <si>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</si>
  <si>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</si>
  <si>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</si>
  <si>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</si>
  <si>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</si>
  <si>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</si>
  <si>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</si>
  <si>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</si>
  <si>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</si>
  <si>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</si>
  <si>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</si>
  <si>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</si>
  <si>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</si>
  <si>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</si>
  <si>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</si>
  <si>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</si>
  <si>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</si>
  <si>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</si>
  <si>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</si>
  <si>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</si>
  <si>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</si>
  <si>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</si>
  <si>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</si>
  <si>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</si>
  <si>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</si>
  <si>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</si>
  <si>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</si>
  <si>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</si>
  <si>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</si>
  <si>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</si>
  <si>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</si>
  <si>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</si>
  <si>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</si>
  <si>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</si>
  <si>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</si>
  <si>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</si>
  <si>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</si>
  <si>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</si>
  <si>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</si>
  <si>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</si>
  <si>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</si>
  <si>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</si>
  <si>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</si>
  <si>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</si>
  <si>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</si>
  <si>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</si>
  <si>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</si>
  <si>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</si>
  <si>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</si>
  <si>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</si>
  <si>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</si>
  <si>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</si>
  <si>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</si>
  <si>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</si>
  <si>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</si>
  <si>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</si>
  <si>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</si>
  <si>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</si>
  <si>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</si>
  <si>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</si>
  <si>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</si>
  <si>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</si>
  <si>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</si>
  <si>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</si>
  <si>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</si>
  <si>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</si>
  <si>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</si>
  <si>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</si>
  <si>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</si>
  <si>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</si>
  <si>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</si>
  <si>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</si>
  <si>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</si>
  <si>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</si>
  <si>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</si>
  <si>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</si>
  <si>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</si>
  <si>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</si>
  <si>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</si>
  <si>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</si>
  <si>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</si>
  <si>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</si>
  <si>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</si>
  <si>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</si>
  <si>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</si>
  <si>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</si>
  <si>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</si>
  <si>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</si>
  <si>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</si>
  <si>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</si>
  <si>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</si>
  <si>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</si>
  <si>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</si>
  <si>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</si>
  <si>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</si>
  <si>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</si>
  <si>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</si>
  <si>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</si>
  <si>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</si>
  <si>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</si>
  <si>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</si>
  <si>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</si>
  <si>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</si>
  <si>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</si>
  <si>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</si>
  <si>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</si>
  <si>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</si>
  <si>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</si>
  <si>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</si>
  <si>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</si>
  <si>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</si>
  <si>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</si>
  <si>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</si>
  <si>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</si>
  <si>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</si>
  <si>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</si>
  <si>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3008</t>
  </si>
  <si>
    <t>Wile</t>
  </si>
  <si>
    <t>00-0031876</t>
  </si>
  <si>
    <t>Matt Wile</t>
  </si>
  <si>
    <t>1992-06-20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</si>
  <si>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</si>
  <si>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</si>
  <si>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</si>
  <si>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</si>
  <si>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</si>
  <si>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</si>
  <si>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</si>
  <si>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</si>
  <si>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</si>
  <si>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</si>
  <si>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</si>
  <si>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</si>
  <si>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</si>
  <si>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</si>
  <si>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</si>
  <si>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</si>
  <si>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</si>
  <si>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</si>
  <si>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</si>
  <si>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</si>
  <si>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</si>
  <si>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</si>
  <si>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</si>
  <si>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</si>
  <si>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</si>
  <si>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</si>
  <si>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</si>
  <si>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</si>
  <si>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</si>
  <si>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</si>
  <si>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</si>
  <si>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</si>
  <si>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</si>
  <si>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</si>
  <si>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</si>
  <si>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</si>
  <si>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</si>
  <si>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</si>
  <si>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</si>
  <si>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</si>
  <si>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</si>
  <si>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</si>
  <si>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</si>
  <si>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</si>
  <si>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</si>
  <si>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</si>
  <si>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</si>
  <si>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</si>
  <si>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</si>
  <si>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</si>
  <si>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</si>
  <si>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</si>
  <si>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</si>
  <si>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</si>
  <si>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</si>
  <si>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</si>
  <si>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</si>
  <si>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</si>
  <si>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</si>
  <si>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</si>
  <si>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</si>
  <si>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</si>
  <si>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</si>
  <si>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</si>
  <si>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</si>
  <si>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</si>
  <si>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</si>
  <si>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</si>
  <si>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</si>
  <si>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</si>
  <si>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</si>
  <si>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</si>
  <si>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</si>
  <si>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</si>
  <si>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</si>
  <si>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</si>
  <si>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</si>
  <si>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</si>
  <si>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</si>
  <si>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</si>
  <si>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</si>
  <si>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</si>
  <si>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</si>
  <si>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</si>
  <si>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</si>
  <si>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</si>
  <si>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</si>
  <si>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</si>
  <si>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</si>
  <si>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</si>
  <si>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</si>
  <si>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</si>
  <si>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</si>
  <si>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</si>
  <si>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</si>
  <si>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</si>
  <si>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</si>
  <si>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</si>
  <si>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</si>
  <si>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</si>
  <si>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</si>
  <si>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</si>
  <si>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</si>
  <si>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</si>
  <si>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</si>
  <si>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</si>
  <si>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Jeanpiere Jr.</t>
  </si>
  <si>
    <t>Damion Jeanpiere Jr.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</si>
  <si>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</si>
  <si>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</si>
  <si>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</si>
  <si>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</si>
  <si>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</si>
  <si>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</si>
  <si>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</si>
  <si>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</si>
  <si>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</si>
  <si>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</si>
  <si>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</si>
  <si>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</si>
  <si>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</si>
  <si>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</si>
  <si>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</si>
  <si>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</si>
  <si>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</si>
  <si>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</si>
  <si>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</si>
  <si>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</si>
  <si>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</si>
  <si>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</si>
  <si>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</si>
  <si>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</si>
  <si>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</si>
  <si>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</si>
  <si>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</si>
  <si>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</si>
  <si>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</si>
  <si>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</si>
  <si>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</si>
  <si>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</si>
  <si>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</si>
  <si>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</si>
  <si>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</si>
  <si>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</si>
  <si>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</si>
  <si>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</si>
  <si>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</si>
  <si>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</si>
  <si>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</si>
  <si>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</si>
  <si>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</si>
  <si>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</si>
  <si>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</si>
  <si>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</si>
  <si>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</si>
  <si>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</si>
  <si>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</si>
  <si>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</si>
  <si>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</si>
  <si>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</si>
  <si>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</si>
  <si>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</si>
  <si>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</si>
  <si>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</si>
  <si>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</si>
  <si>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</si>
  <si>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</si>
  <si>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</si>
  <si>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</si>
  <si>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</si>
  <si>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</si>
  <si>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</si>
  <si>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</si>
  <si>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</si>
  <si>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</si>
  <si>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</si>
  <si>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</si>
  <si>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</si>
  <si>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</si>
  <si>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</si>
  <si>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</si>
  <si>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</si>
  <si>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</si>
  <si>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</si>
  <si>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</si>
  <si>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</si>
  <si>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</si>
  <si>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</si>
  <si>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</si>
  <si>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</si>
  <si>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</si>
  <si>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</si>
  <si>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</si>
  <si>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</si>
  <si>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</si>
  <si>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</si>
  <si>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</si>
  <si>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</si>
  <si>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</si>
  <si>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</si>
  <si>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</si>
  <si>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</si>
  <si>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</si>
  <si>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</si>
  <si>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</si>
  <si>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</si>
  <si>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</si>
  <si>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</si>
  <si>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</si>
  <si>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</si>
  <si>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</si>
  <si>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</si>
  <si>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</si>
  <si>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</si>
  <si>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</si>
  <si>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</si>
  <si>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</si>
  <si>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</si>
  <si>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</si>
  <si>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</si>
  <si>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</si>
  <si>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</si>
  <si>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</si>
  <si>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</si>
  <si>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</si>
  <si>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</si>
  <si>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</si>
  <si>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</si>
  <si>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</si>
  <si>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</si>
  <si>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</si>
  <si>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</si>
  <si>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</si>
  <si>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</si>
  <si>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</si>
  <si>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</si>
  <si>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</si>
  <si>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</si>
  <si>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</si>
  <si>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</si>
  <si>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</si>
  <si>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</si>
  <si>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</si>
  <si>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</si>
  <si>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</si>
  <si>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</si>
  <si>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</si>
  <si>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</si>
  <si>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</si>
  <si>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</si>
  <si>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</si>
  <si>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</si>
  <si>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</si>
  <si>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</si>
  <si>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</si>
  <si>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</si>
  <si>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</si>
  <si>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</si>
  <si>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</si>
  <si>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</si>
  <si>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</si>
  <si>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</si>
  <si>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</si>
  <si>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</si>
  <si>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</si>
  <si>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</si>
  <si>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</si>
  <si>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</si>
  <si>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</si>
  <si>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</si>
  <si>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</si>
  <si>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</si>
  <si>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</si>
  <si>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</si>
  <si>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</si>
  <si>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</si>
  <si>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</si>
  <si>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</si>
  <si>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</si>
  <si>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</si>
  <si>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</si>
  <si>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</si>
  <si>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</si>
  <si>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</si>
  <si>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</si>
  <si>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</si>
  <si>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</si>
  <si>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</si>
  <si>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</si>
  <si>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</si>
  <si>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</si>
  <si>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</si>
  <si>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</si>
  <si>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</si>
  <si>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</si>
  <si>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</si>
  <si>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</si>
  <si>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</si>
  <si>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</si>
  <si>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</si>
  <si>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</si>
  <si>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</si>
  <si>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</si>
  <si>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CJ Beathard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</si>
  <si>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</si>
  <si>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</si>
  <si>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</si>
  <si>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</si>
  <si>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</si>
  <si>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</si>
  <si>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</si>
  <si>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</si>
  <si>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</si>
  <si>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</si>
  <si>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</si>
  <si>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</si>
  <si>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</si>
  <si>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</si>
  <si>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</si>
  <si>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</si>
  <si>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</si>
  <si>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1995-12-25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</si>
  <si>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</si>
  <si>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</si>
  <si>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</si>
  <si>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</si>
  <si>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</si>
  <si>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</si>
  <si>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</si>
  <si>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</si>
  <si>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</si>
  <si>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</si>
  <si>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</si>
  <si>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</si>
  <si>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</si>
  <si>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</si>
  <si>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</si>
  <si>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</si>
  <si>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</si>
  <si>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</si>
  <si>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</si>
  <si>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</si>
  <si>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</si>
  <si>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</si>
  <si>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</si>
  <si>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</si>
  <si>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</si>
  <si>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</si>
  <si>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</si>
  <si>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</si>
  <si>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</si>
  <si>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</si>
  <si>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</si>
  <si>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</si>
  <si>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</si>
  <si>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</si>
  <si>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</si>
  <si>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</si>
  <si>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</si>
  <si>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</si>
  <si>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</si>
  <si>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</si>
  <si>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</si>
  <si>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</si>
  <si>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</si>
  <si>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</si>
  <si>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</si>
  <si>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</si>
  <si>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</si>
  <si>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</si>
  <si>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</si>
  <si>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</si>
  <si>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</si>
  <si>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</si>
  <si>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</si>
  <si>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</si>
  <si>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</si>
  <si>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</si>
  <si>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</si>
  <si>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</si>
  <si>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</si>
  <si>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</si>
  <si>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</si>
  <si>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</si>
  <si>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</si>
  <si>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</si>
  <si>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</si>
  <si>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</si>
  <si>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</si>
  <si>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</si>
  <si>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</si>
  <si>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</si>
  <si>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</si>
  <si>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</si>
  <si>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</si>
  <si>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</si>
  <si>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</si>
  <si>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</si>
  <si>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</si>
  <si>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</si>
  <si>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</si>
  <si>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</si>
  <si>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</si>
  <si>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</si>
  <si>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</si>
  <si>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</si>
  <si>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</si>
  <si>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</si>
  <si>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</si>
  <si>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</si>
  <si>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</si>
  <si>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</si>
  <si>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</si>
  <si>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</si>
  <si>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</si>
  <si>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</si>
  <si>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</si>
  <si>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</si>
  <si>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</si>
  <si>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</si>
  <si>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</si>
  <si>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</si>
  <si>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</si>
  <si>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</si>
  <si>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</si>
  <si>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</si>
  <si>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</si>
  <si>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</si>
  <si>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</si>
  <si>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</si>
  <si>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</si>
  <si>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</si>
  <si>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</si>
  <si>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</si>
  <si>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</si>
  <si>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</si>
  <si>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</si>
  <si>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</si>
  <si>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</si>
  <si>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</si>
  <si>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</si>
  <si>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</si>
  <si>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</si>
  <si>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</si>
  <si>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</si>
  <si>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</si>
  <si>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</si>
  <si>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</si>
  <si>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</si>
  <si>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</si>
  <si>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</si>
  <si>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</si>
  <si>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</si>
  <si>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</si>
  <si>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</si>
  <si>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</si>
  <si>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</si>
  <si>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</si>
  <si>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</si>
  <si>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Davis III</t>
  </si>
  <si>
    <t>Felton Davis III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</si>
  <si>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</si>
  <si>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</si>
  <si>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</si>
  <si>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</si>
  <si>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</si>
  <si>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</si>
  <si>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</si>
  <si>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</si>
  <si>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</si>
  <si>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</si>
  <si>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</si>
  <si>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</si>
  <si>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</si>
  <si>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</si>
  <si>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</si>
  <si>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</si>
  <si>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</si>
  <si>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</si>
  <si>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</si>
  <si>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</si>
  <si>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</si>
  <si>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</si>
  <si>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</si>
  <si>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</si>
  <si>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</si>
  <si>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</si>
  <si>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</si>
  <si>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</si>
  <si>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</si>
  <si>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</si>
  <si>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</si>
  <si>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</si>
  <si>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</si>
  <si>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</si>
  <si>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</si>
  <si>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</si>
  <si>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</si>
  <si>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</si>
  <si>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</si>
  <si>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</si>
  <si>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</si>
  <si>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</si>
  <si>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</si>
  <si>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</si>
  <si>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</si>
  <si>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</si>
  <si>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</si>
  <si>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</si>
  <si>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</si>
  <si>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</si>
  <si>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</si>
  <si>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</si>
  <si>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</si>
  <si>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</si>
  <si>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</si>
  <si>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</si>
  <si>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</si>
  <si>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</si>
  <si>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</si>
  <si>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</si>
  <si>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</si>
  <si>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</si>
  <si>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</si>
  <si>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</si>
  <si>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</si>
  <si>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</si>
  <si>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</si>
  <si>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</si>
  <si>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</si>
  <si>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</si>
  <si>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</si>
  <si>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</si>
  <si>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</si>
  <si>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</si>
  <si>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</si>
  <si>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</si>
  <si>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</si>
  <si>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</si>
  <si>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</si>
  <si>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</si>
  <si>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</si>
  <si>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</si>
  <si>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</si>
  <si>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</si>
  <si>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</si>
  <si>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</si>
  <si>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</si>
  <si>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</si>
  <si>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</si>
  <si>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</si>
  <si>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</si>
  <si>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</si>
  <si>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</si>
  <si>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</si>
  <si>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</si>
  <si>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</si>
  <si>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</si>
  <si>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</si>
  <si>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</si>
  <si>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</si>
  <si>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</si>
  <si>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</si>
  <si>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</si>
  <si>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</si>
  <si>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</si>
  <si>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</si>
  <si>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</si>
  <si>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</si>
  <si>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</si>
  <si>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</si>
  <si>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</si>
  <si>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</si>
  <si>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</si>
  <si>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</si>
  <si>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</si>
  <si>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</si>
  <si>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</si>
  <si>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</si>
  <si>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</si>
  <si>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</si>
  <si>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</si>
  <si>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</si>
  <si>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</si>
  <si>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</si>
  <si>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</si>
  <si>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</si>
  <si>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</si>
  <si>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</si>
  <si>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</si>
  <si>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Franklin III</t>
  </si>
  <si>
    <t>John Franklin III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</si>
  <si>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</si>
  <si>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</si>
  <si>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</si>
  <si>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</si>
  <si>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</si>
  <si>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</si>
  <si>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</si>
  <si>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</si>
  <si>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</si>
  <si>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</si>
  <si>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</si>
  <si>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</si>
  <si>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</si>
  <si>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</si>
  <si>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</si>
  <si>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</si>
  <si>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</si>
  <si>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</si>
  <si>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</si>
  <si>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</si>
  <si>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</si>
  <si>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</si>
  <si>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</si>
  <si>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</si>
  <si>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</si>
  <si>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</si>
  <si>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</si>
  <si>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</si>
  <si>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</si>
  <si>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</si>
  <si>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</si>
  <si>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</si>
  <si>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</si>
  <si>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</si>
  <si>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</si>
  <si>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</si>
  <si>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</si>
  <si>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</si>
  <si>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</si>
  <si>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</si>
  <si>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</si>
  <si>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</si>
  <si>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</si>
  <si>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</si>
  <si>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Scott Miller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</si>
  <si>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</si>
  <si>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</si>
  <si>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</si>
  <si>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</si>
  <si>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</si>
  <si>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</si>
  <si>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</si>
  <si>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</si>
  <si>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</si>
  <si>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</si>
  <si>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</si>
  <si>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</si>
  <si>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</si>
  <si>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</si>
  <si>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</si>
  <si>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</si>
  <si>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</si>
  <si>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</si>
  <si>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</si>
  <si>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</si>
  <si>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</si>
  <si>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</si>
  <si>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</si>
  <si>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</si>
  <si>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</si>
  <si>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</si>
  <si>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</si>
  <si>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</si>
  <si>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</si>
  <si>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</si>
  <si>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</si>
  <si>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</si>
  <si>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</si>
  <si>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</si>
  <si>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</si>
  <si>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</si>
  <si>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</si>
  <si>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</si>
  <si>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</si>
  <si>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</si>
  <si>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</si>
  <si>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</si>
  <si>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</si>
  <si>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</si>
  <si>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</si>
  <si>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</si>
  <si>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</si>
  <si>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</si>
  <si>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</si>
  <si>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</si>
  <si>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</si>
  <si>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</si>
  <si>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</si>
  <si>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</si>
  <si>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</si>
  <si>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</si>
  <si>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</si>
  <si>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</si>
  <si>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</si>
  <si>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</si>
  <si>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</si>
  <si>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</si>
  <si>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</si>
  <si>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</si>
  <si>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</si>
  <si>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</si>
  <si>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</si>
  <si>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</si>
  <si>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</si>
  <si>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</si>
  <si>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</si>
  <si>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Charles Jones II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</si>
  <si>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</si>
  <si>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</si>
  <si>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</si>
  <si>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</si>
  <si>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</si>
  <si>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</si>
  <si>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</si>
  <si>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</si>
  <si>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</si>
  <si>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</si>
  <si>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</si>
  <si>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</si>
  <si>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</si>
  <si>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</si>
  <si>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</si>
  <si>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</si>
  <si>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</si>
  <si>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</si>
  <si>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</si>
  <si>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</si>
  <si>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</si>
  <si>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</si>
  <si>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</si>
  <si>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</si>
  <si>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</si>
  <si>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</si>
  <si>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</si>
  <si>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</si>
  <si>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</si>
  <si>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</si>
  <si>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</si>
  <si>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</si>
  <si>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</si>
  <si>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</si>
  <si>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</si>
  <si>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</si>
  <si>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</si>
  <si>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</si>
  <si>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</si>
  <si>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</si>
  <si>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</si>
  <si>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</si>
  <si>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</si>
  <si>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</si>
  <si>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</si>
  <si>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</si>
  <si>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</si>
  <si>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</si>
  <si>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</si>
  <si>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</si>
  <si>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</si>
  <si>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</si>
  <si>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</si>
  <si>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</si>
  <si>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</si>
  <si>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</si>
  <si>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</si>
  <si>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</si>
  <si>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</si>
  <si>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</si>
  <si>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</si>
  <si>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</si>
  <si>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6619</t>
  </si>
  <si>
    <t>Kabion</t>
  </si>
  <si>
    <t>Ento</t>
  </si>
  <si>
    <t>Kabion Ento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</si>
  <si>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</si>
  <si>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</si>
  <si>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</si>
  <si>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</si>
  <si>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</si>
  <si>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</si>
  <si>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</si>
  <si>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</si>
  <si>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</si>
  <si>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</si>
  <si>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</si>
  <si>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</si>
  <si>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</si>
  <si>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</si>
  <si>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</si>
  <si>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</si>
  <si>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</si>
  <si>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</si>
  <si>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</si>
  <si>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</si>
  <si>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Stanford Sailing Team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</si>
  <si>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</si>
  <si>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</si>
  <si>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</si>
  <si>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</si>
  <si>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</si>
  <si>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</si>
  <si>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</si>
  <si>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</si>
  <si>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</si>
  <si>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</si>
  <si>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</si>
  <si>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</si>
  <si>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</si>
  <si>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</si>
  <si>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</si>
  <si>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</si>
  <si>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</si>
  <si>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</si>
  <si>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</si>
  <si>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</si>
  <si>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</si>
  <si>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</si>
  <si>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</si>
  <si>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</si>
  <si>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</si>
  <si>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</si>
  <si>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</si>
  <si>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</si>
  <si>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</si>
  <si>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</si>
  <si>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</si>
  <si>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</si>
  <si>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</si>
  <si>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</si>
  <si>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</si>
  <si>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</si>
  <si>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</si>
  <si>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</si>
  <si>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</si>
  <si>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</si>
  <si>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</si>
  <si>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</si>
  <si>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</si>
  <si>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</si>
  <si>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</si>
  <si>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</si>
  <si>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</si>
  <si>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</si>
  <si>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</si>
  <si>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</si>
  <si>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</si>
  <si>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</si>
  <si>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</si>
  <si>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</si>
  <si>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</si>
  <si>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</si>
  <si>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</si>
  <si>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</si>
  <si>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</si>
  <si>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</si>
  <si>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</si>
  <si>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</si>
  <si>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</si>
  <si>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</si>
  <si>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</si>
  <si>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</si>
  <si>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</si>
  <si>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</si>
  <si>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</si>
  <si>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</si>
  <si>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</si>
  <si>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</si>
  <si>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</si>
  <si>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</si>
  <si>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</si>
  <si>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</si>
  <si>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</si>
  <si>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</si>
  <si>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</si>
  <si>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</si>
  <si>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</si>
  <si>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</si>
  <si>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</si>
  <si>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</si>
  <si>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</si>
  <si>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</si>
  <si>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</si>
  <si>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</si>
  <si>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</si>
  <si>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</si>
  <si>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</si>
  <si>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</si>
  <si>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</si>
  <si>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</si>
  <si>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</si>
  <si>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</si>
  <si>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</si>
  <si>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</si>
  <si>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</si>
  <si>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</si>
  <si>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</si>
  <si>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</si>
  <si>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</si>
  <si>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</si>
  <si>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</si>
  <si>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</si>
  <si>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</si>
  <si>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</si>
  <si>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</si>
  <si>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</si>
  <si>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</si>
  <si>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</si>
  <si>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</si>
  <si>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</si>
  <si>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</si>
  <si>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</si>
  <si>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</si>
  <si>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</si>
  <si>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</si>
  <si>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</si>
  <si>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</si>
  <si>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</si>
  <si>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</si>
  <si>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</si>
  <si>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</si>
  <si>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</si>
  <si>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</si>
  <si>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</si>
  <si>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</si>
  <si>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</si>
  <si>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</si>
  <si>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</si>
  <si>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</si>
  <si>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</si>
  <si>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</si>
  <si>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</si>
  <si>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</si>
  <si>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</si>
  <si>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</si>
  <si>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</si>
  <si>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</si>
  <si>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</si>
  <si>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</si>
  <si>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</si>
  <si>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</si>
  <si>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</si>
  <si>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</si>
  <si>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</si>
  <si>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</si>
  <si>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</si>
  <si>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</si>
  <si>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</si>
  <si>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</si>
  <si>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</si>
  <si>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</si>
  <si>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</si>
  <si>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</si>
  <si>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</si>
  <si>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</si>
  <si>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</si>
  <si>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</si>
  <si>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</si>
  <si>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</si>
  <si>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</si>
  <si>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</si>
  <si>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</si>
  <si>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</si>
  <si>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</si>
  <si>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</si>
  <si>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</si>
  <si>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</si>
  <si>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</si>
  <si>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</si>
  <si>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</si>
  <si>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</si>
  <si>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</si>
  <si>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</si>
  <si>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</si>
  <si>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</si>
  <si>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</si>
  <si>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</si>
  <si>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</si>
  <si>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</si>
  <si>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</si>
  <si>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</si>
  <si>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</si>
  <si>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</si>
  <si>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</si>
  <si>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</si>
  <si>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</si>
  <si>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</si>
  <si>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</si>
  <si>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</si>
  <si>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</si>
  <si>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</si>
  <si>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</si>
  <si>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</si>
  <si>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</si>
  <si>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</si>
  <si>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</si>
  <si>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</si>
  <si>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</si>
  <si>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</si>
  <si>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</si>
  <si>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</si>
  <si>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</si>
  <si>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</si>
  <si>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</si>
  <si>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</si>
  <si>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</si>
  <si>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</si>
  <si>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</si>
  <si>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</si>
  <si>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</si>
  <si>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</si>
  <si>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</si>
  <si>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</si>
  <si>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</si>
  <si>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</si>
  <si>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</si>
  <si>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</si>
  <si>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</si>
  <si>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</si>
  <si>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</si>
  <si>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</si>
  <si>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</si>
  <si>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</si>
  <si>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</si>
  <si>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</si>
  <si>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</si>
  <si>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</si>
  <si>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</si>
  <si>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</si>
  <si>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</si>
  <si>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</si>
  <si>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</si>
  <si>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</si>
  <si>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</si>
  <si>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</si>
  <si>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</si>
  <si>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</si>
  <si>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</si>
  <si>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</si>
  <si>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</si>
  <si>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</si>
  <si>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</si>
  <si>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</si>
  <si>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</si>
  <si>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</si>
  <si>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</si>
  <si>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</si>
  <si>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</si>
  <si>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</si>
  <si>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</si>
  <si>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</si>
  <si>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</si>
  <si>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</si>
  <si>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</si>
  <si>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</si>
  <si>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</si>
  <si>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</si>
  <si>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</si>
  <si>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</si>
  <si>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</si>
  <si>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</si>
  <si>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</si>
  <si>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</si>
  <si>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</si>
  <si>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</si>
  <si>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</si>
  <si>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</si>
  <si>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</si>
  <si>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</si>
  <si>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</si>
  <si>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</si>
  <si>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</si>
  <si>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</si>
  <si>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</si>
  <si>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</si>
  <si>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</si>
  <si>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</si>
  <si>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</si>
  <si>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</si>
  <si>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</si>
  <si>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</si>
  <si>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</si>
  <si>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</si>
  <si>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</si>
  <si>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</si>
  <si>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</si>
  <si>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</si>
  <si>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</si>
  <si>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</si>
  <si>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</si>
  <si>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</si>
  <si>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</si>
  <si>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</si>
  <si>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</si>
  <si>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</si>
  <si>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</si>
  <si>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</si>
  <si>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</si>
  <si>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</si>
  <si>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</si>
  <si>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</si>
  <si>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</si>
  <si>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</si>
  <si>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</si>
  <si>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</si>
  <si>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</si>
  <si>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</si>
  <si>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</si>
  <si>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</si>
  <si>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</si>
  <si>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</si>
  <si>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</si>
  <si>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</si>
  <si>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</si>
  <si>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</si>
  <si>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</si>
  <si>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</si>
  <si>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</si>
  <si>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</si>
  <si>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</si>
  <si>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</si>
  <si>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</si>
  <si>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</si>
  <si>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</si>
  <si>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</si>
  <si>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</si>
  <si>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</si>
  <si>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</si>
  <si>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</si>
  <si>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</si>
  <si>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</si>
  <si>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</si>
  <si>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</si>
  <si>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</si>
  <si>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</si>
  <si>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</si>
  <si>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</si>
  <si>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</si>
  <si>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</si>
  <si>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</si>
  <si>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</si>
  <si>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</si>
  <si>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</si>
  <si>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</si>
  <si>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</si>
  <si>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</si>
  <si>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</si>
  <si>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</si>
  <si>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</si>
  <si>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</si>
  <si>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</si>
  <si>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</si>
  <si>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</si>
  <si>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</si>
  <si>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</si>
  <si>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</si>
  <si>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</si>
  <si>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</si>
  <si>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</si>
  <si>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</si>
  <si>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</si>
  <si>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</si>
  <si>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</si>
  <si>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</si>
  <si>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</si>
  <si>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</si>
  <si>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</si>
  <si>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</si>
  <si>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</si>
  <si>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</si>
  <si>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</si>
  <si>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</si>
  <si>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</si>
  <si>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</si>
  <si>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</si>
  <si>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</si>
  <si>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</si>
  <si>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</si>
  <si>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</si>
  <si>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</si>
  <si>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</si>
  <si>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</si>
  <si>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</si>
  <si>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</si>
  <si>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</si>
  <si>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</si>
  <si>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</si>
  <si>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</si>
  <si>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</si>
  <si>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</si>
  <si>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</si>
  <si>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</si>
  <si>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</si>
  <si>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</si>
  <si>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</si>
  <si>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</si>
  <si>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</si>
  <si>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</si>
  <si>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</si>
  <si>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</si>
  <si>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</si>
  <si>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</si>
  <si>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</si>
  <si>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</si>
  <si>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</si>
  <si>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</si>
  <si>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</si>
  <si>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</si>
  <si>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</si>
  <si>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</si>
  <si>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</si>
  <si>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</si>
  <si>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</si>
  <si>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</si>
  <si>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</si>
  <si>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</si>
  <si>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</si>
  <si>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</si>
  <si>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</si>
  <si>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</si>
  <si>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</si>
  <si>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</si>
  <si>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</si>
  <si>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</si>
  <si>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</si>
  <si>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</si>
  <si>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</si>
  <si>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</si>
  <si>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</si>
  <si>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</si>
  <si>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</si>
  <si>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</si>
  <si>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</si>
  <si>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</si>
  <si>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</si>
  <si>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</si>
  <si>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</si>
  <si>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</si>
  <si>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</si>
  <si>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</si>
  <si>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</si>
  <si>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</si>
  <si>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</si>
  <si>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</si>
  <si>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</si>
  <si>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</si>
  <si>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</si>
  <si>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</si>
  <si>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</si>
  <si>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</si>
  <si>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</si>
  <si>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</si>
  <si>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</si>
  <si>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</si>
  <si>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</si>
  <si>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</si>
  <si>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</si>
  <si>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</si>
  <si>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</si>
  <si>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</si>
  <si>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</si>
  <si>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</si>
  <si>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</si>
  <si>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</si>
  <si>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</si>
  <si>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</si>
  <si>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</si>
  <si>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</si>
  <si>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</si>
  <si>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</si>
  <si>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</si>
  <si>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</si>
  <si>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</si>
  <si>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</si>
  <si>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</si>
  <si>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</si>
  <si>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</si>
  <si>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</si>
  <si>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</si>
  <si>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</si>
  <si>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</si>
  <si>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</si>
  <si>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</si>
  <si>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</si>
  <si>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</si>
  <si>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</si>
  <si>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</si>
  <si>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</si>
  <si>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</si>
  <si>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</si>
  <si>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</si>
  <si>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</si>
  <si>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</si>
  <si>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</si>
  <si>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</si>
  <si>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</si>
  <si>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</si>
  <si>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</si>
  <si>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</si>
  <si>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</si>
  <si>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</si>
  <si>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</si>
  <si>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</si>
  <si>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</si>
  <si>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</si>
  <si>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</si>
  <si>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</si>
  <si>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</si>
  <si>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</si>
  <si>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</si>
  <si>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</si>
  <si>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</si>
  <si>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</si>
  <si>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</si>
  <si>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</si>
  <si>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</si>
  <si>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</si>
  <si>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</si>
  <si>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</si>
  <si>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</si>
  <si>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</si>
  <si>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</si>
  <si>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</si>
  <si>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</si>
  <si>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</si>
  <si>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</si>
  <si>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</si>
  <si>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</si>
  <si>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</si>
  <si>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</si>
  <si>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</si>
  <si>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</si>
  <si>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</si>
  <si>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</si>
  <si>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</si>
  <si>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</si>
  <si>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</si>
  <si>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</si>
  <si>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</si>
  <si>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</si>
  <si>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</si>
  <si>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</si>
  <si>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</si>
  <si>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</si>
  <si>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</si>
  <si>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</si>
  <si>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</si>
  <si>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</si>
  <si>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</si>
  <si>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</si>
  <si>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</si>
  <si>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</si>
  <si>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</si>
  <si>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</si>
  <si>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</si>
  <si>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</si>
  <si>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</si>
  <si>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</si>
  <si>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</si>
  <si>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</si>
  <si>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</si>
  <si>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</si>
  <si>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</si>
  <si>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</si>
  <si>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</si>
  <si>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</si>
  <si>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</si>
  <si>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</si>
  <si>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</si>
  <si>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</si>
  <si>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</si>
  <si>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</si>
  <si>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</si>
  <si>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</si>
  <si>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</si>
  <si>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</si>
  <si>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</si>
  <si>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</si>
  <si>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</si>
  <si>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</si>
  <si>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</si>
  <si>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</si>
  <si>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</si>
  <si>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</si>
  <si>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</si>
  <si>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</si>
  <si>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</si>
  <si>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</si>
  <si>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</si>
  <si>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</si>
  <si>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</si>
  <si>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</si>
  <si>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</si>
  <si>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</si>
  <si>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</si>
  <si>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</si>
  <si>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</si>
  <si>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</si>
  <si>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</si>
  <si>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</si>
  <si>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</si>
  <si>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</si>
  <si>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</si>
  <si>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</si>
  <si>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</si>
  <si>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</si>
  <si>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</si>
  <si>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</si>
  <si>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</si>
  <si>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</si>
  <si>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</si>
  <si>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</si>
  <si>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</si>
  <si>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</si>
  <si>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</si>
  <si>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</si>
  <si>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</si>
  <si>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</si>
  <si>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</si>
  <si>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</si>
  <si>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</si>
  <si>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</si>
  <si>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</si>
  <si>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</si>
  <si>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</si>
  <si>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</si>
  <si>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</si>
  <si>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</si>
  <si>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</si>
  <si>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</si>
  <si>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</si>
  <si>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</si>
  <si>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</si>
  <si>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</si>
  <si>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</si>
  <si>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</si>
  <si>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</si>
  <si>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</si>
  <si>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</si>
  <si>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</si>
  <si>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</si>
  <si>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</si>
  <si>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</si>
  <si>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</si>
  <si>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</si>
  <si>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</si>
  <si>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2019 $</t>
  </si>
  <si>
    <t>POSRK</t>
  </si>
  <si>
    <t>FLEXRNK</t>
  </si>
  <si>
    <t>ATT</t>
  </si>
  <si>
    <t>CMP</t>
  </si>
  <si>
    <t>PASS YDS</t>
  </si>
  <si>
    <t>PASS TD</t>
  </si>
  <si>
    <t>INTS</t>
  </si>
  <si>
    <t>RUSH</t>
  </si>
  <si>
    <t>FL</t>
  </si>
  <si>
    <t>POINTS</t>
  </si>
  <si>
    <t>RLEVEL</t>
  </si>
  <si>
    <t>VARG</t>
  </si>
  <si>
    <t>VAR Salary</t>
  </si>
  <si>
    <t>RB01</t>
  </si>
  <si>
    <t>FLEX001</t>
  </si>
  <si>
    <t>RB02</t>
  </si>
  <si>
    <t>FLEX002</t>
  </si>
  <si>
    <t>RB03</t>
  </si>
  <si>
    <t>FLEX003</t>
  </si>
  <si>
    <t>RB04</t>
  </si>
  <si>
    <t>FLEX004</t>
  </si>
  <si>
    <t>RB05</t>
  </si>
  <si>
    <t>FLEX005</t>
  </si>
  <si>
    <t>RB06</t>
  </si>
  <si>
    <t>FLEX006</t>
  </si>
  <si>
    <t>TE01</t>
  </si>
  <si>
    <t>FLEX025</t>
  </si>
  <si>
    <t>WR01</t>
  </si>
  <si>
    <t>FLEX009</t>
  </si>
  <si>
    <t>WR02</t>
  </si>
  <si>
    <t>FLEX010</t>
  </si>
  <si>
    <t>RB07</t>
  </si>
  <si>
    <t>FLEX007</t>
  </si>
  <si>
    <t>WR03</t>
  </si>
  <si>
    <t>FLEX011</t>
  </si>
  <si>
    <t>RB08</t>
  </si>
  <si>
    <t>FLEX008</t>
  </si>
  <si>
    <t>RB09</t>
  </si>
  <si>
    <t>FLEX012</t>
  </si>
  <si>
    <t>RB10</t>
  </si>
  <si>
    <t>FLEX013</t>
  </si>
  <si>
    <t>RB11</t>
  </si>
  <si>
    <t>FLEX014</t>
  </si>
  <si>
    <t>WR04</t>
  </si>
  <si>
    <t>FLEX016</t>
  </si>
  <si>
    <t>RB12</t>
  </si>
  <si>
    <t>FLEX015</t>
  </si>
  <si>
    <t>WR05</t>
  </si>
  <si>
    <t>FLEX019</t>
  </si>
  <si>
    <t>WR06</t>
  </si>
  <si>
    <t>FLEX020</t>
  </si>
  <si>
    <t>WR07</t>
  </si>
  <si>
    <t>FLEX021</t>
  </si>
  <si>
    <t>RB13</t>
  </si>
  <si>
    <t>FLEX017</t>
  </si>
  <si>
    <t>WR08</t>
  </si>
  <si>
    <t>FLEX023</t>
  </si>
  <si>
    <t>TE02</t>
  </si>
  <si>
    <t>FLEX042</t>
  </si>
  <si>
    <t>RB14</t>
  </si>
  <si>
    <t>FLEX018</t>
  </si>
  <si>
    <t>RB15</t>
  </si>
  <si>
    <t>FLEX022</t>
  </si>
  <si>
    <t>RB16</t>
  </si>
  <si>
    <t>FLEX024</t>
  </si>
  <si>
    <t>WR09</t>
  </si>
  <si>
    <t>FLEX033</t>
  </si>
  <si>
    <t>TE03</t>
  </si>
  <si>
    <t>FLEX050</t>
  </si>
  <si>
    <t>RB17</t>
  </si>
  <si>
    <t>FLEX026</t>
  </si>
  <si>
    <t>RB18</t>
  </si>
  <si>
    <t>FLEX027</t>
  </si>
  <si>
    <t>RB19</t>
  </si>
  <si>
    <t>FLEX028</t>
  </si>
  <si>
    <t>RB20</t>
  </si>
  <si>
    <t>FLEX029</t>
  </si>
  <si>
    <t>RB21</t>
  </si>
  <si>
    <t>FLEX030</t>
  </si>
  <si>
    <t>WR10</t>
  </si>
  <si>
    <t>FLEX034</t>
  </si>
  <si>
    <t>QB01</t>
  </si>
  <si>
    <t>n/a</t>
  </si>
  <si>
    <t>RB22</t>
  </si>
  <si>
    <t>FLEX031</t>
  </si>
  <si>
    <t>RB23</t>
  </si>
  <si>
    <t>FLEX032</t>
  </si>
  <si>
    <t>WR11</t>
  </si>
  <si>
    <t>FLEX035</t>
  </si>
  <si>
    <t>WR12</t>
  </si>
  <si>
    <t>FLEX036</t>
  </si>
  <si>
    <t>WR13</t>
  </si>
  <si>
    <t>FLEX037</t>
  </si>
  <si>
    <t>WR14</t>
  </si>
  <si>
    <t>FLEX039</t>
  </si>
  <si>
    <t>WR15</t>
  </si>
  <si>
    <t>FLEX040</t>
  </si>
  <si>
    <t>WR16</t>
  </si>
  <si>
    <t>FLEX041</t>
  </si>
  <si>
    <t>RB24</t>
  </si>
  <si>
    <t>FLEX038</t>
  </si>
  <si>
    <t>WR17</t>
  </si>
  <si>
    <t>FLEX044</t>
  </si>
  <si>
    <t>TE04</t>
  </si>
  <si>
    <t>FLEX067</t>
  </si>
  <si>
    <t>QB02</t>
  </si>
  <si>
    <t>RB25</t>
  </si>
  <si>
    <t>FLEX043</t>
  </si>
  <si>
    <t>WR18</t>
  </si>
  <si>
    <t>FLEX047</t>
  </si>
  <si>
    <t>RB26</t>
  </si>
  <si>
    <t>FLEX045</t>
  </si>
  <si>
    <t>WR19</t>
  </si>
  <si>
    <t>FLEX048</t>
  </si>
  <si>
    <t>TE05</t>
  </si>
  <si>
    <t>FLEX072</t>
  </si>
  <si>
    <t>WR20</t>
  </si>
  <si>
    <t>FLEX049</t>
  </si>
  <si>
    <t>QB03</t>
  </si>
  <si>
    <t>WR21</t>
  </si>
  <si>
    <t>FLEX051</t>
  </si>
  <si>
    <t>QB04</t>
  </si>
  <si>
    <t>RB27</t>
  </si>
  <si>
    <t>FLEX046</t>
  </si>
  <si>
    <t>TE06</t>
  </si>
  <si>
    <t>FLEX075</t>
  </si>
  <si>
    <t>WR22</t>
  </si>
  <si>
    <t>FLEX053</t>
  </si>
  <si>
    <t>WR23</t>
  </si>
  <si>
    <t>FLEX054</t>
  </si>
  <si>
    <t>TE07</t>
  </si>
  <si>
    <t>FLEX084</t>
  </si>
  <si>
    <t>RB28</t>
  </si>
  <si>
    <t>FLEX052</t>
  </si>
  <si>
    <t>QB05</t>
  </si>
  <si>
    <t>WR24</t>
  </si>
  <si>
    <t>FLEX056</t>
  </si>
  <si>
    <t>QB06</t>
  </si>
  <si>
    <t>TE08</t>
  </si>
  <si>
    <t>FLEX091</t>
  </si>
  <si>
    <t>WR25</t>
  </si>
  <si>
    <t>FLEX059</t>
  </si>
  <si>
    <t>WR26</t>
  </si>
  <si>
    <t>FLEX060</t>
  </si>
  <si>
    <t>WR27</t>
  </si>
  <si>
    <t>FLEX061</t>
  </si>
  <si>
    <t>WR28</t>
  </si>
  <si>
    <t>FLEX062</t>
  </si>
  <si>
    <t>RB29</t>
  </si>
  <si>
    <t>FLEX055</t>
  </si>
  <si>
    <t>WR29</t>
  </si>
  <si>
    <t>FLEX063</t>
  </si>
  <si>
    <t>RB30</t>
  </si>
  <si>
    <t>FLEX057</t>
  </si>
  <si>
    <t>WR30</t>
  </si>
  <si>
    <t>FLEX064</t>
  </si>
  <si>
    <t>RB31</t>
  </si>
  <si>
    <t>FLEX058</t>
  </si>
  <si>
    <t>TE09</t>
  </si>
  <si>
    <t>FLEX095</t>
  </si>
  <si>
    <t>WR31</t>
  </si>
  <si>
    <t>FLEX065</t>
  </si>
  <si>
    <t>QB07</t>
  </si>
  <si>
    <t>TE10</t>
  </si>
  <si>
    <t>FLEX100</t>
  </si>
  <si>
    <t>QB08</t>
  </si>
  <si>
    <t>QB09</t>
  </si>
  <si>
    <t>QB10</t>
  </si>
  <si>
    <t>QB11</t>
  </si>
  <si>
    <t>QB12</t>
  </si>
  <si>
    <t>WR32</t>
  </si>
  <si>
    <t>FLEX070</t>
  </si>
  <si>
    <t>QB13</t>
  </si>
  <si>
    <t>TE11</t>
  </si>
  <si>
    <t>FLEX105</t>
  </si>
  <si>
    <t>WR33</t>
  </si>
  <si>
    <t>FLEX071</t>
  </si>
  <si>
    <t>TE12</t>
  </si>
  <si>
    <t>FLEX106</t>
  </si>
  <si>
    <t>TE13</t>
  </si>
  <si>
    <t>FLEX107</t>
  </si>
  <si>
    <t>RB32</t>
  </si>
  <si>
    <t>FLEX066</t>
  </si>
  <si>
    <t>WR34</t>
  </si>
  <si>
    <t>FLEX073</t>
  </si>
  <si>
    <t>RB33</t>
  </si>
  <si>
    <t>FLEX068</t>
  </si>
  <si>
    <t>RB34</t>
  </si>
  <si>
    <t>FLEX069</t>
  </si>
  <si>
    <t>WR35</t>
  </si>
  <si>
    <t>FLEX074</t>
  </si>
  <si>
    <t>RB35</t>
  </si>
  <si>
    <t>FLEX076</t>
  </si>
  <si>
    <t>WR36</t>
  </si>
  <si>
    <t>FLEX077</t>
  </si>
  <si>
    <t>RB36</t>
  </si>
  <si>
    <t>FLEX078</t>
  </si>
  <si>
    <t>WR37</t>
  </si>
  <si>
    <t>FLEX079</t>
  </si>
  <si>
    <t>WR38</t>
  </si>
  <si>
    <t>FLEX080</t>
  </si>
  <si>
    <t>WR39</t>
  </si>
  <si>
    <t>FLEX081</t>
  </si>
  <si>
    <t>WR40</t>
  </si>
  <si>
    <t>FLEX082</t>
  </si>
  <si>
    <t>RB37</t>
  </si>
  <si>
    <t>FLEX083</t>
  </si>
  <si>
    <t>WR41</t>
  </si>
  <si>
    <t>FLEX085</t>
  </si>
  <si>
    <t>RB38</t>
  </si>
  <si>
    <t>FLEX086</t>
  </si>
  <si>
    <t>RB39</t>
  </si>
  <si>
    <t>FLEX087</t>
  </si>
  <si>
    <t>WR42</t>
  </si>
  <si>
    <t>FLEX088</t>
  </si>
  <si>
    <t>WR43</t>
  </si>
  <si>
    <t>FLEX089</t>
  </si>
  <si>
    <t>WR44</t>
  </si>
  <si>
    <t>FLEX090</t>
  </si>
  <si>
    <t>WR45</t>
  </si>
  <si>
    <t>FLEX092</t>
  </si>
  <si>
    <t>WR46</t>
  </si>
  <si>
    <t>FLEX093</t>
  </si>
  <si>
    <t>WR47</t>
  </si>
  <si>
    <t>FLEX094</t>
  </si>
  <si>
    <t>WR48</t>
  </si>
  <si>
    <t>FLEX096</t>
  </si>
  <si>
    <t>WR49</t>
  </si>
  <si>
    <t>FLEX097</t>
  </si>
  <si>
    <t>WR50</t>
  </si>
  <si>
    <t>FLEX098</t>
  </si>
  <si>
    <t>RB40</t>
  </si>
  <si>
    <t>FLEX099</t>
  </si>
  <si>
    <t>RB41</t>
  </si>
  <si>
    <t>FLEX101</t>
  </si>
  <si>
    <t>RB42</t>
  </si>
  <si>
    <t>FLEX102</t>
  </si>
  <si>
    <t>RB43</t>
  </si>
  <si>
    <t>FLEX103</t>
  </si>
  <si>
    <t>RB44</t>
  </si>
  <si>
    <t>FLEX104</t>
  </si>
  <si>
    <t>RB45</t>
  </si>
  <si>
    <t>FLEX108</t>
  </si>
  <si>
    <t>RB46</t>
  </si>
  <si>
    <t>FLEX109</t>
  </si>
  <si>
    <t>RB47</t>
  </si>
  <si>
    <t>FLEX110</t>
  </si>
  <si>
    <t>RB48</t>
  </si>
  <si>
    <t>FLEX111</t>
  </si>
  <si>
    <t>TE14</t>
  </si>
  <si>
    <t>FLEX112</t>
  </si>
  <si>
    <t>RB49</t>
  </si>
  <si>
    <t>FLEX113</t>
  </si>
  <si>
    <t>TE15</t>
  </si>
  <si>
    <t>FLEX114</t>
  </si>
  <si>
    <t>TE16</t>
  </si>
  <si>
    <t>FLEX115</t>
  </si>
  <si>
    <t>TE17</t>
  </si>
  <si>
    <t>FLEX116</t>
  </si>
  <si>
    <t>RB50</t>
  </si>
  <si>
    <t>FLEX117</t>
  </si>
  <si>
    <t>TE18</t>
  </si>
  <si>
    <t>FLEX118</t>
  </si>
  <si>
    <t>RB51</t>
  </si>
  <si>
    <t>FLEX119</t>
  </si>
  <si>
    <t>TE19</t>
  </si>
  <si>
    <t>FLEX120</t>
  </si>
  <si>
    <t>RB52</t>
  </si>
  <si>
    <t>FLEX121</t>
  </si>
  <si>
    <t>RB53</t>
  </si>
  <si>
    <t>FLEX122</t>
  </si>
  <si>
    <t>RB54</t>
  </si>
  <si>
    <t>FLEX123</t>
  </si>
  <si>
    <t>RB55</t>
  </si>
  <si>
    <t>FLEX124</t>
  </si>
  <si>
    <t>TE20</t>
  </si>
  <si>
    <t>FLEX125</t>
  </si>
  <si>
    <t>RB56</t>
  </si>
  <si>
    <t>FLEX126</t>
  </si>
  <si>
    <t>TE21</t>
  </si>
  <si>
    <t>FLEX127</t>
  </si>
  <si>
    <t>TE22</t>
  </si>
  <si>
    <t>FLEX128</t>
  </si>
  <si>
    <t>RB57</t>
  </si>
  <si>
    <t>FLEX129</t>
  </si>
  <si>
    <t>RB58</t>
  </si>
  <si>
    <t>FLEX130</t>
  </si>
  <si>
    <t>RB59</t>
  </si>
  <si>
    <t>FLEX131</t>
  </si>
  <si>
    <t>RB60</t>
  </si>
  <si>
    <t>FLEX132</t>
  </si>
  <si>
    <t>TE23</t>
  </si>
  <si>
    <t>FLEX133</t>
  </si>
  <si>
    <t>TE24</t>
  </si>
  <si>
    <t>FLEX134</t>
  </si>
  <si>
    <t>RB61</t>
  </si>
  <si>
    <t>FLEX135</t>
  </si>
  <si>
    <t>TE25</t>
  </si>
  <si>
    <t>FLEX136</t>
  </si>
  <si>
    <t>TE26</t>
  </si>
  <si>
    <t>FLEX137</t>
  </si>
  <si>
    <t>TE27</t>
  </si>
  <si>
    <t>FLEX138</t>
  </si>
  <si>
    <t>TE28</t>
  </si>
  <si>
    <t>FLEX139</t>
  </si>
  <si>
    <t>TE29</t>
  </si>
  <si>
    <t>FLEX140</t>
  </si>
  <si>
    <t>TE30</t>
  </si>
  <si>
    <t>FLEX141</t>
  </si>
  <si>
    <t>TE31</t>
  </si>
  <si>
    <t>FLEX142</t>
  </si>
  <si>
    <t>TE32</t>
  </si>
  <si>
    <t>FLEX143</t>
  </si>
  <si>
    <t>QB14</t>
  </si>
  <si>
    <t>QB15</t>
  </si>
  <si>
    <t>QB16</t>
  </si>
  <si>
    <t>QB17</t>
  </si>
  <si>
    <t>QB18</t>
  </si>
  <si>
    <t>QB19</t>
  </si>
  <si>
    <t>QB20</t>
  </si>
  <si>
    <t>QB21</t>
  </si>
  <si>
    <t>QB22</t>
  </si>
  <si>
    <t>QB23</t>
  </si>
  <si>
    <t>QB24</t>
  </si>
  <si>
    <t>QB25</t>
  </si>
  <si>
    <t>QB26</t>
  </si>
  <si>
    <t>QB27</t>
  </si>
  <si>
    <t>QB28</t>
  </si>
  <si>
    <t>QB29</t>
  </si>
  <si>
    <t>QB30</t>
  </si>
  <si>
    <t>QB31</t>
  </si>
  <si>
    <t>QB32</t>
  </si>
  <si>
    <t>QB33</t>
  </si>
  <si>
    <t>QB34</t>
  </si>
  <si>
    <t>Total Pool</t>
  </si>
  <si>
    <t>Slot $</t>
  </si>
  <si>
    <t>VAR $</t>
  </si>
  <si>
    <t>$ / VARG</t>
  </si>
  <si>
    <t>NYG </t>
  </si>
  <si>
    <t>DAL </t>
  </si>
  <si>
    <t>CAR </t>
  </si>
  <si>
    <t>NO </t>
  </si>
  <si>
    <t>LAC </t>
  </si>
  <si>
    <t>NYJ </t>
  </si>
  <si>
    <t>KC </t>
  </si>
  <si>
    <t>ATL </t>
  </si>
  <si>
    <t>HOU </t>
  </si>
  <si>
    <t>ARI </t>
  </si>
  <si>
    <t>GB </t>
  </si>
  <si>
    <t>PIT </t>
  </si>
  <si>
    <t>LAR </t>
  </si>
  <si>
    <t>CIN </t>
  </si>
  <si>
    <t>MIN </t>
  </si>
  <si>
    <t>TEN </t>
  </si>
  <si>
    <t>OAK </t>
  </si>
  <si>
    <t>TB </t>
  </si>
  <si>
    <t>CLE </t>
  </si>
  <si>
    <t>SF </t>
  </si>
  <si>
    <t>JAC </t>
  </si>
  <si>
    <t>SEA </t>
  </si>
  <si>
    <t>PHI </t>
  </si>
  <si>
    <t>IND </t>
  </si>
  <si>
    <t>DET </t>
  </si>
  <si>
    <t>DEN </t>
  </si>
  <si>
    <t>NE </t>
  </si>
  <si>
    <t>MIA </t>
  </si>
  <si>
    <t>BAL </t>
  </si>
  <si>
    <t>CHI </t>
  </si>
  <si>
    <t>WAS </t>
  </si>
  <si>
    <t>BUF 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</si>
  <si>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</si>
  <si>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</si>
  <si>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</si>
  <si>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</si>
  <si>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</si>
  <si>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</si>
  <si>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</si>
  <si>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</si>
  <si>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</si>
  <si>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</si>
  <si>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</si>
  <si>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</si>
  <si>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</si>
  <si>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</si>
  <si>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</si>
  <si>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</si>
  <si>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</si>
  <si>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</si>
  <si>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</si>
  <si>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</si>
  <si>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</si>
  <si>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</si>
  <si>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</si>
  <si>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</si>
  <si>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</si>
  <si>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</si>
  <si>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</si>
  <si>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</si>
  <si>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</si>
  <si>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</si>
  <si>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</si>
  <si>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</si>
  <si>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</si>
  <si>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</si>
  <si>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</si>
  <si>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</si>
  <si>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</si>
  <si>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</si>
  <si>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</si>
  <si>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</si>
  <si>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</si>
  <si>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</si>
  <si>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</si>
  <si>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</si>
  <si>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</si>
  <si>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</si>
  <si>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</si>
  <si>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</si>
  <si>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</si>
  <si>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</si>
  <si>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</si>
  <si>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</si>
  <si>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</si>
  <si>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</si>
  <si>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</si>
  <si>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</si>
  <si>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</si>
  <si>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</si>
  <si>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</si>
  <si>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</si>
  <si>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</si>
  <si>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</si>
  <si>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</si>
  <si>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</si>
  <si>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</si>
  <si>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</si>
  <si>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</si>
  <si>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</si>
  <si>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</si>
  <si>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</si>
  <si>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</si>
  <si>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jonathanhilliman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</si>
  <si>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</si>
  <si>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</si>
  <si>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</si>
  <si>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</si>
  <si>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</si>
  <si>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</si>
  <si>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</si>
  <si>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</si>
  <si>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</si>
  <si>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</si>
  <si>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</si>
  <si>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</si>
  <si>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tedginn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</si>
  <si>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</si>
  <si>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</si>
  <si>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</si>
  <si>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</si>
  <si>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</si>
  <si>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</si>
  <si>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</si>
  <si>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</si>
  <si>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</si>
  <si>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</si>
  <si>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</si>
  <si>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</si>
  <si>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</si>
  <si>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</si>
  <si>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</si>
  <si>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</si>
  <si>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</si>
  <si>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</si>
  <si>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</si>
  <si>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</si>
  <si>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</si>
  <si>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</si>
  <si>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</si>
  <si>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</si>
  <si>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</si>
  <si>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</si>
  <si>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</si>
  <si>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</si>
  <si>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</si>
  <si>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</si>
  <si>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</si>
  <si>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</si>
  <si>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</si>
  <si>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</si>
  <si>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</si>
  <si>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</si>
  <si>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</si>
  <si>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</si>
  <si>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</si>
  <si>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</si>
  <si>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</si>
  <si>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</si>
  <si>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</si>
  <si>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</si>
  <si>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</si>
  <si>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</si>
  <si>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</si>
  <si>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</si>
  <si>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</si>
  <si>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</si>
  <si>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</si>
  <si>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</si>
  <si>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</si>
  <si>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</si>
  <si>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</si>
  <si>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</si>
  <si>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</si>
  <si>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</si>
  <si>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</si>
  <si>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</si>
  <si>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</si>
  <si>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</si>
  <si>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</si>
  <si>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</si>
  <si>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</si>
  <si>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</si>
  <si>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</si>
  <si>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</si>
  <si>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</si>
  <si>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</si>
  <si>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</si>
  <si>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</si>
  <si>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</si>
  <si>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</si>
  <si>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</si>
  <si>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</si>
  <si>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</si>
  <si>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</si>
  <si>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</si>
  <si>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</si>
  <si>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</si>
  <si>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</si>
  <si>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</si>
  <si>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</si>
  <si>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</si>
  <si>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</si>
  <si>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</si>
  <si>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</si>
  <si>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</si>
  <si>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</si>
  <si>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</si>
  <si>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</si>
  <si>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</si>
  <si>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</si>
  <si>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</si>
  <si>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</si>
  <si>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</si>
  <si>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</si>
  <si>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</si>
  <si>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</si>
  <si>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</si>
  <si>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</si>
  <si>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</si>
  <si>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</si>
  <si>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</si>
  <si>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</si>
  <si>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</si>
  <si>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</si>
  <si>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</si>
  <si>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</si>
  <si>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</si>
  <si>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</si>
  <si>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</si>
  <si>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</si>
  <si>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</si>
  <si>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</si>
  <si>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</si>
  <si>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</si>
  <si>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</si>
  <si>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</si>
  <si>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</si>
  <si>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</si>
  <si>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</si>
  <si>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</si>
  <si>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</si>
  <si>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</si>
  <si>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</si>
  <si>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</si>
  <si>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</si>
  <si>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</si>
  <si>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</si>
  <si>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</si>
  <si>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</si>
  <si>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</si>
  <si>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</si>
  <si>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</si>
  <si>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</si>
  <si>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</si>
  <si>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</si>
  <si>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dillongordon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</si>
  <si>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</si>
  <si>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</si>
  <si>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</si>
  <si>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</si>
  <si>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</si>
  <si>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</si>
  <si>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</si>
  <si>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</si>
  <si>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</si>
  <si>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</si>
  <si>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</si>
  <si>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</si>
  <si>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</si>
  <si>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</si>
  <si>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</si>
  <si>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</si>
  <si>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</si>
  <si>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</si>
  <si>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</si>
  <si>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</si>
  <si>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</si>
  <si>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</si>
  <si>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</si>
  <si>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</si>
  <si>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</si>
  <si>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</si>
  <si>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</si>
  <si>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</si>
  <si>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</si>
  <si>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</si>
  <si>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</si>
  <si>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</si>
  <si>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</si>
  <si>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gregwardjr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</si>
  <si>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</si>
  <si>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</si>
  <si>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</si>
  <si>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</si>
  <si>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</si>
  <si>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</si>
  <si>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</si>
  <si>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</si>
  <si>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</si>
  <si>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</si>
  <si>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</si>
  <si>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</si>
  <si>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</si>
  <si>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</si>
  <si>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</si>
  <si>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</si>
  <si>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</si>
  <si>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</si>
  <si>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</si>
  <si>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</si>
  <si>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</si>
  <si>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</si>
  <si>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</si>
  <si>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</si>
  <si>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</si>
  <si>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</si>
  <si>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</si>
  <si>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</si>
  <si>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</si>
  <si>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</si>
  <si>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</si>
  <si>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</si>
  <si>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</si>
  <si>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</si>
  <si>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</si>
  <si>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</si>
  <si>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</si>
  <si>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</si>
  <si>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</si>
  <si>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jameillshowers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</si>
  <si>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</si>
  <si>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</si>
  <si>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</si>
  <si>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</si>
  <si>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</si>
  <si>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</si>
  <si>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</si>
  <si>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</si>
  <si>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</si>
  <si>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</si>
  <si>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</si>
  <si>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</si>
  <si>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</si>
  <si>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</si>
  <si>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</si>
  <si>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</si>
  <si>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</si>
  <si>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</si>
  <si>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</si>
  <si>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</si>
  <si>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</si>
  <si>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</si>
  <si>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</si>
  <si>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</si>
  <si>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</si>
  <si>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</si>
  <si>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</si>
  <si>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</si>
  <si>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</si>
  <si>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jamesjegede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</si>
  <si>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</si>
  <si>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</si>
  <si>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</si>
  <si>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</si>
  <si>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</si>
  <si>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</si>
  <si>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</si>
  <si>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</si>
  <si>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</si>
  <si>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</si>
  <si>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</si>
  <si>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</si>
  <si>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</si>
  <si>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</si>
  <si>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</si>
  <si>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</si>
  <si>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</si>
  <si>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</si>
  <si>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</si>
  <si>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</si>
  <si>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</si>
  <si>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</si>
  <si>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</si>
  <si>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</si>
  <si>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</si>
  <si>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</si>
  <si>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</si>
  <si>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</si>
  <si>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</si>
  <si>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</si>
  <si>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</si>
  <si>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</si>
  <si>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</si>
  <si>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</si>
  <si>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</si>
  <si>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</si>
  <si>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</si>
  <si>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</si>
  <si>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</si>
  <si>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</si>
  <si>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</si>
  <si>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</si>
  <si>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</si>
  <si>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</si>
  <si>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</si>
  <si>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</si>
  <si>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</si>
  <si>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</si>
  <si>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</si>
  <si>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</si>
  <si>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</si>
  <si>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</si>
  <si>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</si>
  <si>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</si>
  <si>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</si>
  <si>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</si>
  <si>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</si>
  <si>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</si>
  <si>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</si>
  <si>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</si>
  <si>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</si>
  <si>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</si>
  <si>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</si>
  <si>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</si>
  <si>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</si>
  <si>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</si>
  <si>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</si>
  <si>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</si>
  <si>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</si>
  <si>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</si>
  <si>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</si>
  <si>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</si>
  <si>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</si>
  <si>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</si>
  <si>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</si>
  <si>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</si>
  <si>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</si>
  <si>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</si>
  <si>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</si>
  <si>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</si>
  <si>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</si>
  <si>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</si>
  <si>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</si>
  <si>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stevenhauschka</t>
  </si>
  <si>
    <t>nicshimonek</t>
  </si>
  <si>
    <t>rayrice</t>
  </si>
  <si>
    <t>milesboykin</t>
  </si>
  <si>
    <t>ricardolouis</t>
  </si>
  <si>
    <t>lukestocker</t>
  </si>
  <si>
    <t>bisijohnson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</si>
  <si>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</si>
  <si>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</si>
  <si>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</si>
  <si>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</si>
  <si>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</si>
  <si>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</si>
  <si>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</si>
  <si>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</si>
  <si>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</si>
  <si>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</si>
  <si>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</si>
  <si>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</si>
  <si>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</si>
  <si>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</si>
  <si>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</si>
  <si>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</si>
  <si>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</si>
  <si>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</si>
  <si>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</si>
  <si>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</si>
  <si>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</si>
  <si>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</si>
  <si>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</si>
  <si>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</si>
  <si>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</si>
  <si>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</si>
  <si>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</si>
  <si>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</si>
  <si>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</si>
  <si>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</si>
  <si>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tajaesharpe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</si>
  <si>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</si>
  <si>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</si>
  <si>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</si>
  <si>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</si>
  <si>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</si>
  <si>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</si>
  <si>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</si>
  <si>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</si>
  <si>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</si>
  <si>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</si>
  <si>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</si>
  <si>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</si>
  <si>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</si>
  <si>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</si>
  <si>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</si>
  <si>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</si>
  <si>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</si>
  <si>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</si>
  <si>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</si>
  <si>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</si>
  <si>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</si>
  <si>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</si>
  <si>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</si>
  <si>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</si>
  <si>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</si>
  <si>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</si>
  <si>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</si>
  <si>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</si>
  <si>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</si>
  <si>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</si>
  <si>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</si>
  <si>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</si>
  <si>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</si>
  <si>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</si>
  <si>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</si>
  <si>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</si>
  <si>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</si>
  <si>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</si>
  <si>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</si>
  <si>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</si>
  <si>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markingram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</si>
  <si>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</si>
  <si>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</si>
  <si>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</si>
  <si>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</si>
  <si>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</si>
  <si>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</si>
  <si>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</si>
  <si>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</si>
  <si>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</si>
  <si>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</si>
  <si>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</si>
  <si>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</si>
  <si>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</si>
  <si>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</si>
  <si>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</si>
  <si>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</si>
  <si>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</si>
  <si>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</si>
  <si>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</si>
  <si>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</si>
  <si>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</si>
  <si>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</si>
  <si>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</si>
  <si>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</si>
  <si>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</si>
  <si>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</si>
  <si>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</si>
  <si>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</si>
  <si>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</si>
  <si>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</si>
  <si>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</si>
  <si>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</si>
  <si>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</si>
  <si>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</si>
  <si>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</si>
  <si>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</si>
  <si>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</si>
  <si>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</si>
  <si>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</si>
  <si>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</si>
  <si>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</si>
  <si>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</si>
  <si>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</si>
  <si>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</si>
  <si>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natewozniak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</si>
  <si>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</si>
  <si>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</si>
  <si>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</si>
  <si>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</si>
  <si>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</si>
  <si>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</si>
  <si>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</si>
  <si>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</si>
  <si>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</si>
  <si>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</si>
  <si>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</si>
  <si>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</si>
  <si>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</si>
  <si>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</si>
  <si>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</si>
  <si>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</si>
  <si>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</si>
  <si>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</si>
  <si>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</si>
  <si>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</si>
  <si>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</si>
  <si>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</si>
  <si>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</si>
  <si>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</si>
  <si>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</si>
  <si>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</si>
  <si>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</si>
  <si>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</si>
  <si>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</si>
  <si>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</si>
  <si>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</si>
  <si>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</si>
  <si>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</si>
  <si>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</si>
  <si>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</si>
  <si>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</si>
  <si>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</si>
  <si>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</si>
  <si>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</si>
  <si>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</si>
  <si>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</si>
  <si>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</si>
  <si>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</si>
  <si>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</si>
  <si>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</si>
  <si>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</si>
  <si>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</si>
  <si>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</si>
  <si>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</si>
  <si>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</si>
  <si>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</si>
  <si>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</si>
  <si>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</si>
  <si>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</si>
  <si>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</si>
  <si>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</si>
  <si>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</si>
  <si>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</si>
  <si>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</si>
  <si>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joshuaperkins</t>
  </si>
  <si>
    <t>armonbinns</t>
  </si>
  <si>
    <t>jerelladams</t>
  </si>
  <si>
    <t>benjarvusgreenellis</t>
  </si>
  <si>
    <t>pierrethomas</t>
  </si>
  <si>
    <t>jordanmatthews</t>
  </si>
  <si>
    <t>mohamedsanu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</si>
  <si>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</si>
  <si>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</si>
  <si>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</si>
  <si>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</si>
  <si>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</si>
  <si>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</si>
  <si>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</si>
  <si>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</si>
  <si>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</si>
  <si>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</si>
  <si>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</si>
  <si>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</si>
  <si>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</si>
  <si>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</si>
  <si>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</si>
  <si>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</si>
  <si>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</si>
  <si>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</si>
  <si>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</si>
  <si>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</si>
  <si>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</si>
  <si>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</si>
  <si>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</si>
  <si>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</si>
  <si>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</si>
  <si>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</si>
  <si>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</si>
  <si>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</si>
  <si>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</si>
  <si>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</si>
  <si>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</si>
  <si>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</si>
  <si>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</si>
  <si>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</si>
  <si>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</si>
  <si>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</si>
  <si>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</si>
  <si>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</si>
  <si>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</si>
  <si>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</si>
  <si>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</si>
  <si>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</si>
  <si>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</si>
  <si>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</si>
  <si>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</si>
  <si>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</si>
  <si>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</si>
  <si>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</si>
  <si>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</si>
  <si>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</si>
  <si>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</si>
  <si>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</si>
  <si>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</si>
  <si>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</si>
  <si>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</si>
  <si>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</si>
  <si>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</si>
  <si>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</si>
  <si>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</si>
  <si>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</si>
  <si>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</si>
  <si>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</si>
  <si>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</si>
  <si>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</si>
  <si>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</si>
  <si>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</si>
  <si>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</si>
  <si>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</si>
  <si>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</si>
  <si>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</si>
  <si>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</si>
  <si>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marvinjones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</si>
  <si>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</si>
  <si>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</si>
  <si>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</si>
  <si>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</si>
  <si>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</si>
  <si>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</si>
  <si>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</si>
  <si>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</si>
  <si>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</si>
  <si>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</si>
  <si>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</si>
  <si>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</si>
  <si>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</si>
  <si>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</si>
  <si>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</si>
  <si>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</si>
  <si>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</si>
  <si>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</si>
  <si>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</si>
  <si>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</si>
  <si>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</si>
  <si>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</si>
  <si>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</si>
  <si>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</si>
  <si>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</si>
  <si>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</si>
  <si>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</si>
  <si>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</si>
  <si>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</si>
  <si>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</si>
  <si>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</si>
  <si>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</si>
  <si>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</si>
  <si>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</si>
  <si>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</si>
  <si>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</si>
  <si>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</si>
  <si>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</si>
  <si>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</si>
  <si>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</si>
  <si>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</si>
  <si>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</si>
  <si>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</si>
  <si>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</si>
  <si>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</si>
  <si>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</si>
  <si>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</si>
  <si>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</si>
  <si>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</si>
  <si>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</si>
  <si>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jalenthompson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</si>
  <si>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</si>
  <si>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</si>
  <si>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</si>
  <si>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</si>
  <si>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</si>
  <si>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</si>
  <si>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</si>
  <si>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</si>
  <si>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</si>
  <si>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chrisherndoniv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</si>
  <si>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</si>
  <si>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</si>
  <si>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</si>
  <si>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</si>
  <si>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</si>
  <si>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</si>
  <si>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</si>
  <si>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</si>
  <si>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</si>
  <si>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</si>
  <si>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</si>
  <si>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</si>
  <si>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</si>
  <si>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</si>
  <si>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</si>
  <si>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</si>
  <si>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</si>
  <si>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</si>
  <si>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</si>
  <si>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</si>
  <si>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</si>
  <si>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</si>
  <si>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</si>
  <si>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</si>
  <si>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</si>
  <si>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</si>
  <si>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</si>
  <si>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</si>
  <si>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</si>
  <si>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</si>
  <si>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</si>
  <si>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</si>
  <si>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</si>
  <si>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</si>
  <si>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</si>
  <si>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</si>
  <si>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</si>
  <si>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</si>
  <si>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</si>
  <si>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</si>
  <si>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</si>
  <si>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</si>
  <si>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</si>
  <si>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</si>
  <si>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</si>
  <si>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</si>
  <si>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</si>
  <si>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</si>
  <si>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</si>
  <si>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</si>
  <si>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deanteburton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</si>
  <si>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</si>
  <si>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</si>
  <si>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</si>
  <si>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</si>
  <si>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</si>
  <si>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</si>
  <si>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</si>
  <si>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</si>
  <si>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</si>
  <si>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</si>
  <si>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</si>
  <si>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</si>
  <si>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</si>
  <si>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</si>
  <si>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</si>
  <si>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</si>
  <si>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</si>
  <si>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</si>
  <si>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</si>
  <si>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joewebb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</si>
  <si>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</si>
  <si>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</si>
  <si>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</si>
  <si>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</si>
  <si>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</si>
  <si>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</si>
  <si>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</si>
  <si>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</si>
  <si>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</si>
  <si>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</si>
  <si>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</si>
  <si>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</si>
  <si>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</si>
  <si>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</si>
  <si>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</si>
  <si>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</si>
  <si>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</si>
  <si>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</si>
  <si>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</si>
  <si>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</si>
  <si>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</si>
  <si>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</si>
  <si>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</si>
  <si>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</si>
  <si>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</si>
  <si>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</si>
  <si>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</si>
  <si>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</si>
  <si>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</si>
  <si>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</si>
  <si>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</si>
  <si>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</si>
  <si>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</si>
  <si>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</si>
  <si>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</si>
  <si>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</si>
  <si>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</si>
  <si>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</si>
  <si>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</si>
  <si>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</si>
  <si>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</si>
  <si>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</si>
  <si>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</si>
  <si>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</si>
  <si>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</si>
  <si>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</si>
  <si>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</si>
  <si>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</si>
  <si>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</si>
  <si>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</si>
  <si>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</si>
  <si>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</si>
  <si>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</si>
  <si>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</si>
  <si>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</si>
  <si>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</si>
  <si>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</si>
  <si>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</si>
  <si>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</si>
  <si>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</si>
  <si>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</si>
  <si>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</si>
  <si>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</si>
  <si>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</si>
  <si>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</si>
  <si>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</si>
  <si>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</si>
  <si>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</si>
  <si>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</si>
  <si>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</si>
  <si>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</si>
  <si>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</si>
  <si>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</si>
  <si>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</si>
  <si>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</si>
  <si>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</si>
  <si>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</si>
  <si>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</si>
  <si>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</si>
  <si>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</si>
  <si>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</si>
  <si>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</si>
  <si>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</si>
  <si>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</si>
  <si>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</si>
  <si>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</si>
  <si>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</si>
  <si>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</si>
  <si>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</si>
  <si>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</si>
  <si>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</si>
  <si>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</si>
  <si>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</si>
  <si>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</si>
  <si>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</si>
  <si>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</si>
  <si>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</si>
  <si>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</si>
  <si>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</si>
  <si>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</si>
  <si>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</si>
  <si>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</si>
  <si>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</si>
  <si>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</si>
  <si>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</si>
  <si>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</si>
  <si>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</si>
  <si>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</si>
  <si>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</si>
  <si>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</si>
  <si>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</si>
  <si>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</si>
  <si>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</si>
  <si>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</si>
  <si>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</si>
  <si>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</si>
  <si>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</si>
  <si>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</si>
  <si>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</si>
  <si>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</si>
  <si>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</si>
  <si>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</si>
  <si>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</si>
  <si>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</si>
  <si>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</si>
  <si>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</si>
  <si>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</si>
  <si>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</si>
  <si>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</si>
  <si>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</si>
  <si>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</si>
  <si>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</si>
  <si>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</si>
  <si>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</si>
  <si>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</si>
  <si>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</si>
  <si>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</si>
  <si>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</si>
  <si>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</si>
  <si>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</si>
  <si>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</si>
  <si>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</si>
  <si>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</si>
  <si>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</si>
  <si>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</si>
  <si>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</si>
  <si>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</si>
  <si>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</si>
  <si>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</si>
  <si>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</si>
  <si>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</si>
  <si>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</si>
  <si>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</si>
  <si>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</si>
  <si>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</si>
  <si>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</si>
  <si>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</si>
  <si>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</si>
  <si>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</si>
  <si>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</si>
  <si>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</si>
  <si>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</si>
  <si>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</si>
  <si>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</si>
  <si>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</si>
  <si>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</si>
  <si>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</si>
  <si>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</si>
  <si>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</si>
  <si>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</si>
  <si>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</si>
  <si>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</si>
  <si>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</si>
  <si>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</si>
  <si>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</si>
  <si>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</si>
  <si>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</si>
  <si>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</si>
  <si>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</si>
  <si>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</si>
  <si>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</si>
  <si>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</si>
  <si>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</si>
  <si>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</si>
  <si>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</si>
  <si>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</si>
  <si>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</si>
  <si>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</si>
  <si>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</si>
  <si>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</si>
  <si>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</si>
  <si>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</si>
  <si>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</si>
  <si>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</si>
  <si>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</si>
  <si>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</si>
  <si>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</si>
  <si>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</si>
  <si>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</si>
  <si>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</si>
  <si>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</si>
  <si>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</si>
  <si>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</si>
  <si>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</si>
  <si>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</si>
  <si>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</si>
  <si>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</si>
  <si>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alizemack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</si>
  <si>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</si>
  <si>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</si>
  <si>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</si>
  <si>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</si>
  <si>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</si>
  <si>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</si>
  <si>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</si>
  <si>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</si>
  <si>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</si>
  <si>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</si>
  <si>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</si>
  <si>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</si>
  <si>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</si>
  <si>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</si>
  <si>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</si>
  <si>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</si>
  <si>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</si>
  <si>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</si>
  <si>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</si>
  <si>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</si>
  <si>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</si>
  <si>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</si>
  <si>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</si>
  <si>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</si>
  <si>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</si>
  <si>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</si>
  <si>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</si>
  <si>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</si>
  <si>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</si>
  <si>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</si>
  <si>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</si>
  <si>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</si>
  <si>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</si>
  <si>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</si>
  <si>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</si>
  <si>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</si>
  <si>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</si>
  <si>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</si>
  <si>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</si>
  <si>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</si>
  <si>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</si>
  <si>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</si>
  <si>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</si>
  <si>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</si>
  <si>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</si>
  <si>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</si>
  <si>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</si>
  <si>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joefortson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</si>
  <si>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</si>
  <si>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</si>
  <si>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</si>
  <si>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</si>
  <si>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</si>
  <si>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</si>
  <si>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</si>
  <si>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</si>
  <si>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</si>
  <si>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</si>
  <si>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</si>
  <si>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</si>
  <si>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</si>
  <si>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</si>
  <si>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</si>
  <si>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</si>
  <si>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</si>
  <si>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</si>
  <si>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</si>
  <si>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</si>
  <si>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</si>
  <si>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</si>
  <si>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</si>
  <si>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</si>
  <si>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</si>
  <si>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</si>
  <si>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</si>
  <si>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</si>
  <si>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</si>
  <si>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</si>
  <si>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</si>
  <si>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</si>
  <si>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</si>
  <si>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</si>
  <si>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</si>
  <si>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</si>
  <si>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</si>
  <si>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</si>
  <si>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</si>
  <si>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</si>
  <si>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</si>
  <si>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</si>
  <si>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</si>
  <si>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</si>
  <si>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</si>
  <si>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</si>
  <si>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</si>
  <si>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</si>
  <si>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</si>
  <si>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</si>
  <si>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</si>
  <si>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</si>
  <si>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</si>
  <si>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</si>
  <si>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</si>
  <si>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toddgurley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</si>
  <si>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</si>
  <si>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</si>
  <si>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</si>
  <si>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</si>
  <si>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</si>
  <si>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</si>
  <si>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</si>
  <si>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</si>
  <si>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</si>
  <si>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</si>
  <si>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</si>
  <si>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</si>
  <si>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</si>
  <si>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</si>
  <si>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</si>
  <si>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</si>
  <si>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kerrithwhytejr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</si>
  <si>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</si>
  <si>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</si>
  <si>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</si>
  <si>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</si>
  <si>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</si>
  <si>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</si>
  <si>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</si>
  <si>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</si>
  <si>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</si>
  <si>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</si>
  <si>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</si>
  <si>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</si>
  <si>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</si>
  <si>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</si>
  <si>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</si>
  <si>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</si>
  <si>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</si>
  <si>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</si>
  <si>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</si>
  <si>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</si>
  <si>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</si>
  <si>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</si>
  <si>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</si>
  <si>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</si>
  <si>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mitchtrubisky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</si>
  <si>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</si>
  <si>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</si>
  <si>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</si>
  <si>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</si>
  <si>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</si>
  <si>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</si>
  <si>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</si>
  <si>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</si>
  <si>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</si>
  <si>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</si>
  <si>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</si>
  <si>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</si>
  <si>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</si>
  <si>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</si>
  <si>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</si>
  <si>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</si>
  <si>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</si>
  <si>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</si>
  <si>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</si>
  <si>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</si>
  <si>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</si>
  <si>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</si>
  <si>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</si>
  <si>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</si>
  <si>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</si>
  <si>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</si>
  <si>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anthonykukwa</t>
  </si>
  <si>
    <t>bruceanderson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</si>
  <si>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</si>
  <si>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</si>
  <si>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</si>
  <si>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</si>
  <si>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</si>
  <si>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</si>
  <si>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</si>
  <si>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</si>
  <si>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</si>
  <si>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</si>
  <si>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</si>
  <si>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</si>
  <si>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</si>
  <si>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</si>
  <si>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</si>
  <si>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</si>
  <si>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</si>
  <si>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</si>
  <si>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</si>
  <si>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</si>
  <si>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</si>
  <si>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</si>
  <si>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</si>
  <si>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</si>
  <si>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</si>
  <si>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</si>
  <si>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</si>
  <si>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</si>
  <si>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</si>
  <si>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</si>
  <si>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</si>
  <si>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</si>
  <si>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dhaquillewilliams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</si>
  <si>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</si>
  <si>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</si>
  <si>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</si>
  <si>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</si>
  <si>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</si>
  <si>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</si>
  <si>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</si>
  <si>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</si>
  <si>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</si>
  <si>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</si>
  <si>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</si>
  <si>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</si>
  <si>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</si>
  <si>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</si>
  <si>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</si>
  <si>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</si>
  <si>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</si>
  <si>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</si>
  <si>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</si>
  <si>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</si>
  <si>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</si>
  <si>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</si>
  <si>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</si>
  <si>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</si>
  <si>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</si>
  <si>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</si>
  <si>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</si>
  <si>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</si>
  <si>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</si>
  <si>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</si>
  <si>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</si>
  <si>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</si>
  <si>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</si>
  <si>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</si>
  <si>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</si>
  <si>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</si>
  <si>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</si>
  <si>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</si>
  <si>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</si>
  <si>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</si>
  <si>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</si>
  <si>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donaldparham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</si>
  <si>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</si>
  <si>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</si>
  <si>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</si>
  <si>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</si>
  <si>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</si>
  <si>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</si>
  <si>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</si>
  <si>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</si>
  <si>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gregoryhowelljr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</si>
  <si>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</si>
  <si>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</si>
  <si>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</si>
  <si>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</si>
  <si>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</si>
  <si>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</si>
  <si>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</si>
  <si>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</si>
  <si>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</si>
  <si>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</si>
  <si>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</si>
  <si>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</si>
  <si>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</si>
  <si>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</si>
  <si>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</si>
  <si>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</si>
  <si>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</si>
  <si>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</si>
  <si>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</si>
  <si>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</si>
  <si>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</si>
  <si>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</si>
  <si>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</si>
  <si>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</si>
  <si>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</si>
  <si>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</si>
  <si>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</si>
  <si>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</si>
  <si>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</si>
  <si>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</si>
  <si>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</si>
  <si>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</si>
  <si>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</si>
  <si>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</si>
  <si>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</si>
  <si>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</si>
  <si>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</si>
  <si>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</si>
  <si>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</si>
  <si>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</si>
  <si>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</si>
  <si>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</si>
  <si>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</si>
  <si>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</si>
  <si>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</si>
  <si>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</si>
  <si>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</si>
  <si>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</si>
  <si>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jefferywilson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</si>
  <si>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</si>
  <si>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</si>
  <si>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</si>
  <si>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</si>
  <si>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</si>
  <si>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</si>
  <si>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</si>
  <si>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</si>
  <si>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</si>
  <si>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</si>
  <si>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</si>
  <si>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</si>
  <si>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</si>
  <si>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</si>
  <si>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</si>
  <si>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</si>
  <si>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</si>
  <si>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</si>
  <si>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</si>
  <si>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</si>
  <si>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</si>
  <si>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</si>
  <si>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</si>
  <si>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</si>
  <si>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</si>
  <si>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</si>
  <si>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</si>
  <si>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</si>
  <si>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</si>
  <si>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</si>
  <si>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</si>
  <si>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</si>
  <si>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</si>
  <si>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</si>
  <si>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</si>
  <si>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</si>
  <si>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</si>
  <si>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</si>
  <si>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</si>
  <si>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</si>
  <si>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</si>
  <si>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</si>
  <si>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</si>
  <si>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</si>
  <si>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</si>
  <si>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</si>
  <si>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</si>
  <si>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</si>
  <si>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</si>
  <si>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stanleymorganjr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</si>
  <si>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</si>
  <si>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</si>
  <si>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</si>
  <si>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</si>
  <si>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</si>
  <si>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</si>
  <si>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</si>
  <si>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</si>
  <si>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</si>
  <si>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</si>
  <si>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</si>
  <si>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</si>
  <si>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</si>
  <si>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</si>
  <si>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</si>
  <si>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</si>
  <si>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</si>
  <si>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</si>
  <si>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</si>
  <si>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</si>
  <si>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</si>
  <si>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</si>
  <si>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</si>
  <si>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</si>
  <si>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</si>
  <si>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</si>
  <si>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</si>
  <si>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</si>
  <si>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</si>
  <si>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</si>
  <si>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darvinkidsy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</si>
  <si>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</si>
  <si>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</si>
  <si>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</si>
  <si>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</si>
  <si>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</si>
  <si>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</si>
  <si>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</si>
  <si>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</si>
  <si>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</si>
  <si>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</si>
  <si>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</si>
  <si>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</si>
  <si>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</si>
  <si>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</si>
  <si>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</si>
  <si>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</si>
  <si>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</si>
  <si>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</si>
  <si>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</si>
  <si>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</si>
  <si>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</si>
  <si>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</si>
  <si>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</si>
  <si>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</si>
  <si>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</si>
  <si>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</si>
  <si>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</si>
  <si>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</si>
  <si>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</si>
  <si>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</si>
  <si>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</si>
  <si>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</si>
  <si>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</si>
  <si>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phillipwalker</t>
  </si>
  <si>
    <t>marcustucker</t>
  </si>
  <si>
    <t>petecarroll</t>
  </si>
  <si>
    <t>levinorwood</t>
  </si>
  <si>
    <t>audentate</t>
  </si>
  <si>
    <t>acacedricware</t>
  </si>
  <si>
    <t>eddypineiro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</si>
  <si>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</si>
  <si>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</si>
  <si>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</si>
  <si>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</si>
  <si>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</si>
  <si>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</si>
  <si>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</si>
  <si>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</si>
  <si>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</si>
  <si>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</si>
  <si>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</si>
  <si>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</si>
  <si>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</si>
  <si>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</si>
  <si>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</si>
  <si>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</si>
  <si>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</si>
  <si>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</si>
  <si>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</si>
  <si>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</si>
  <si>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</si>
  <si>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</si>
  <si>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</si>
  <si>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</si>
  <si>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</si>
  <si>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</si>
  <si>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</si>
  <si>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</si>
  <si>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</si>
  <si>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</si>
  <si>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</si>
  <si>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</si>
  <si>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</si>
  <si>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</si>
  <si>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</si>
  <si>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</si>
  <si>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</si>
  <si>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</si>
  <si>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</si>
  <si>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</si>
  <si>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</si>
  <si>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</si>
  <si>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</si>
  <si>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</si>
  <si>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</si>
  <si>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</si>
  <si>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</si>
  <si>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</si>
  <si>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</si>
  <si>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</si>
  <si>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</si>
  <si>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</si>
  <si>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</si>
  <si>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</si>
  <si>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</si>
  <si>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</si>
  <si>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</si>
  <si>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</si>
  <si>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</si>
  <si>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</si>
  <si>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</si>
  <si>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</si>
  <si>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</si>
  <si>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</si>
  <si>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</si>
  <si>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</si>
  <si>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</si>
  <si>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</si>
  <si>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</si>
  <si>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</si>
  <si>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</si>
  <si>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</si>
  <si>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</si>
  <si>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</si>
  <si>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</si>
  <si>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</si>
  <si>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</si>
  <si>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</si>
  <si>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</si>
  <si>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</si>
  <si>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darrellhenderson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</si>
  <si>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</si>
  <si>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</si>
  <si>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</si>
  <si>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</si>
  <si>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</si>
  <si>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</si>
  <si>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</si>
  <si>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</si>
  <si>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</si>
  <si>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</si>
  <si>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</si>
  <si>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</si>
  <si>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</si>
  <si>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</si>
  <si>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richiejames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</si>
  <si>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</si>
  <si>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</si>
  <si>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</si>
  <si>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</si>
  <si>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</si>
  <si>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</si>
  <si>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</si>
  <si>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</si>
  <si>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</si>
  <si>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</si>
  <si>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</si>
  <si>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</si>
  <si>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</si>
  <si>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</si>
  <si>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</si>
  <si>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</si>
  <si>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</si>
  <si>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</si>
  <si>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</si>
  <si>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</si>
  <si>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</si>
  <si>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</si>
  <si>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</si>
  <si>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</si>
  <si>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</si>
  <si>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</si>
  <si>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</si>
  <si>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</si>
  <si>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</si>
  <si>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</si>
  <si>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</si>
  <si>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</si>
  <si>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</si>
  <si>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</si>
  <si>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</si>
  <si>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</si>
  <si>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</si>
  <si>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</si>
  <si>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</si>
  <si>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</si>
  <si>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</si>
  <si>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</si>
  <si>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</si>
  <si>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</si>
  <si>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</si>
  <si>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</si>
  <si>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</si>
  <si>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</si>
  <si>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</si>
  <si>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</si>
  <si>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</si>
  <si>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</si>
  <si>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</si>
  <si>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</si>
  <si>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</si>
  <si>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</si>
  <si>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</si>
  <si>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</si>
  <si>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</si>
  <si>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</si>
  <si>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</si>
  <si>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</si>
  <si>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</si>
  <si>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</si>
  <si>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</si>
  <si>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</si>
  <si>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</si>
  <si>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</si>
  <si>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</si>
  <si>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</si>
  <si>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</si>
  <si>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</si>
  <si>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</si>
  <si>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</si>
  <si>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</si>
  <si>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</si>
  <si>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</si>
  <si>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</si>
  <si>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</si>
  <si>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</si>
  <si>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</si>
  <si>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</si>
  <si>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</si>
  <si>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</si>
  <si>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</si>
  <si>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</si>
  <si>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</si>
  <si>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olabisijohnson</t>
  </si>
  <si>
    <t>briangaine</t>
  </si>
  <si>
    <t>lamichaeljames</t>
  </si>
  <si>
    <t>joehorn</t>
  </si>
  <si>
    <t>quincymcduffie</t>
  </si>
  <si>
    <t>victorboldenjr</t>
  </si>
  <si>
    <t>diandrecampbell</t>
  </si>
  <si>
    <t>treygriffey</t>
  </si>
  <si>
    <t>georgeaston</t>
  </si>
  <si>
    <t>garyjenningsjr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</si>
  <si>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</si>
  <si>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</si>
  <si>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</si>
  <si>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</si>
  <si>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</si>
  <si>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</si>
  <si>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</si>
  <si>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</si>
  <si>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</si>
  <si>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</si>
  <si>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</si>
  <si>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</si>
  <si>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</si>
  <si>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</si>
  <si>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</si>
  <si>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</si>
  <si>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jacobdolegala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</si>
  <si>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</si>
  <si>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</si>
  <si>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</si>
  <si>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</si>
  <si>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</si>
  <si>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</si>
  <si>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</si>
  <si>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</si>
  <si>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</si>
  <si>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</si>
  <si>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</si>
  <si>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</si>
  <si>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</si>
  <si>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</si>
  <si>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</si>
  <si>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</si>
  <si>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</si>
  <si>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</si>
  <si>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</si>
  <si>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</si>
  <si>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</si>
  <si>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</si>
  <si>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</si>
  <si>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</si>
  <si>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</si>
  <si>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</si>
  <si>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</si>
  <si>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</si>
  <si>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</si>
  <si>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</si>
  <si>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phillipdorsett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</si>
  <si>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</si>
  <si>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</si>
  <si>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</si>
  <si>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</si>
  <si>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</si>
  <si>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</si>
  <si>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</si>
  <si>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</si>
  <si>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</si>
  <si>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</si>
  <si>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</si>
  <si>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</si>
  <si>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</si>
  <si>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</si>
  <si>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</si>
  <si>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</si>
  <si>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</si>
  <si>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</si>
  <si>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</si>
  <si>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</si>
  <si>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</si>
  <si>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</si>
  <si>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</si>
  <si>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</si>
  <si>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</si>
  <si>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</si>
  <si>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</si>
  <si>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</si>
  <si>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</si>
  <si>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</si>
  <si>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</si>
  <si>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</si>
  <si>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</si>
  <si>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</si>
  <si>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</si>
  <si>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</si>
  <si>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</si>
  <si>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</si>
  <si>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</si>
  <si>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</si>
  <si>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</si>
  <si>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</si>
  <si>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</si>
  <si>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</si>
  <si>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</si>
  <si>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</si>
  <si>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</si>
  <si>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</si>
  <si>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</si>
  <si>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</si>
  <si>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</si>
  <si>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</si>
  <si>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</si>
  <si>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</si>
  <si>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</si>
  <si>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</si>
  <si>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</si>
  <si>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</si>
  <si>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</si>
  <si>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</si>
  <si>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</si>
  <si>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</si>
  <si>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</si>
  <si>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</si>
  <si>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</si>
  <si>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</si>
  <si>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</si>
  <si>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</si>
  <si>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</si>
  <si>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</si>
  <si>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</si>
  <si>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</si>
  <si>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</si>
  <si>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</si>
  <si>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</si>
  <si>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</si>
  <si>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</si>
  <si>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</si>
  <si>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</si>
  <si>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</si>
  <si>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</si>
  <si>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melvingordon</t>
  </si>
  <si>
    <t>justinsumpter</t>
  </si>
  <si>
    <t>khalifraymond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</si>
  <si>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</si>
  <si>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</si>
  <si>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</si>
  <si>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</si>
  <si>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</si>
  <si>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</si>
  <si>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</si>
  <si>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</si>
  <si>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</si>
  <si>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</si>
  <si>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</si>
  <si>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</si>
  <si>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</si>
  <si>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</si>
  <si>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</si>
  <si>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</si>
  <si>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</si>
  <si>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</si>
  <si>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</si>
  <si>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</si>
  <si>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</si>
  <si>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</si>
  <si>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</si>
  <si>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</si>
  <si>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</si>
  <si>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</si>
  <si>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</si>
  <si>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karanhigdon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</si>
  <si>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</si>
  <si>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</si>
  <si>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</si>
  <si>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</si>
  <si>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</si>
  <si>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</si>
  <si>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</si>
  <si>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</si>
  <si>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</si>
  <si>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</si>
  <si>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</si>
  <si>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</si>
  <si>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</si>
  <si>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</si>
  <si>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</si>
  <si>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</si>
  <si>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</si>
  <si>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</si>
  <si>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</si>
  <si>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</si>
  <si>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</si>
  <si>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</si>
  <si>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</si>
  <si>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</si>
  <si>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</si>
  <si>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</si>
  <si>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</si>
  <si>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</si>
  <si>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</si>
  <si>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</si>
  <si>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</si>
  <si>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</si>
  <si>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</si>
  <si>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</si>
  <si>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</si>
  <si>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djchark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</si>
  <si>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</si>
  <si>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</si>
  <si>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</si>
  <si>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</si>
  <si>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</si>
  <si>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</si>
  <si>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</si>
  <si>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</si>
  <si>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</si>
  <si>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</si>
  <si>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</si>
  <si>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</si>
  <si>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</si>
  <si>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</si>
  <si>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</si>
  <si>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</si>
  <si>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</si>
  <si>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</si>
  <si>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</si>
  <si>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</si>
  <si>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</si>
  <si>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</si>
  <si>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</si>
  <si>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</si>
  <si>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</si>
  <si>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</si>
  <si>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</si>
  <si>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</si>
  <si>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</si>
  <si>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</si>
  <si>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</si>
  <si>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</si>
  <si>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</si>
  <si>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</si>
  <si>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</si>
  <si>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</si>
  <si>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</si>
  <si>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</si>
  <si>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</si>
  <si>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</si>
  <si>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</si>
  <si>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</si>
  <si>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</si>
  <si>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</si>
  <si>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</si>
  <si>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</si>
  <si>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</si>
  <si>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</si>
  <si>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</si>
  <si>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</si>
  <si>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</si>
  <si>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</si>
  <si>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</si>
  <si>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</si>
  <si>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</si>
  <si>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</si>
  <si>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</si>
  <si>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</si>
  <si>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</si>
  <si>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</si>
  <si>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</si>
  <si>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</si>
  <si>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</si>
  <si>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</si>
  <si>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</si>
  <si>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</si>
  <si>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</si>
  <si>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</si>
  <si>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</si>
  <si>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</si>
  <si>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</si>
  <si>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</si>
  <si>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</si>
  <si>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</si>
  <si>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</si>
  <si>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</si>
  <si>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</si>
  <si>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</si>
  <si>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</si>
  <si>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</si>
  <si>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</si>
  <si>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</si>
  <si>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</si>
  <si>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</si>
  <si>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</si>
  <si>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</si>
  <si>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</si>
  <si>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</si>
  <si>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</si>
  <si>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</si>
  <si>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</si>
  <si>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</si>
  <si>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</si>
  <si>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</si>
  <si>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</si>
  <si>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</si>
  <si>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</si>
  <si>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</si>
  <si>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</si>
  <si>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</si>
  <si>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</si>
  <si>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</si>
  <si>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</si>
  <si>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moritzboehringer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</si>
  <si>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</si>
  <si>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</si>
  <si>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</si>
  <si>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</si>
  <si>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</si>
  <si>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</si>
  <si>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</si>
  <si>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</si>
  <si>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</si>
  <si>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</si>
  <si>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</si>
  <si>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</si>
  <si>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</si>
  <si>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</si>
  <si>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</si>
  <si>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</si>
  <si>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</si>
  <si>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</si>
  <si>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</si>
  <si>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</si>
  <si>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</si>
  <si>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</si>
  <si>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</si>
  <si>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</si>
  <si>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</si>
  <si>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</si>
  <si>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</si>
  <si>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</si>
  <si>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</si>
  <si>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</si>
  <si>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</si>
  <si>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</si>
  <si>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</si>
  <si>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</si>
  <si>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</si>
  <si>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</si>
  <si>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</si>
  <si>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</si>
  <si>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</si>
  <si>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</si>
  <si>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</si>
  <si>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</si>
  <si>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</si>
  <si>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</si>
  <si>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</si>
  <si>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</si>
  <si>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</si>
  <si>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</si>
  <si>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</si>
  <si>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</si>
  <si>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</si>
  <si>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</si>
  <si>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</si>
  <si>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</si>
  <si>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</si>
  <si>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</si>
  <si>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</si>
  <si>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</si>
  <si>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</si>
  <si>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</si>
  <si>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</si>
  <si>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</si>
  <si>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</si>
  <si>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</si>
  <si>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</si>
  <si>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</si>
  <si>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</si>
  <si>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</si>
  <si>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</si>
  <si>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willfuller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</si>
  <si>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</si>
  <si>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</si>
  <si>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</si>
  <si>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</si>
  <si>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</si>
  <si>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</si>
  <si>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</si>
  <si>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</si>
  <si>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</si>
  <si>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</si>
  <si>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</si>
  <si>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</si>
  <si>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</si>
  <si>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</si>
  <si>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</si>
  <si>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</si>
  <si>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danvitale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</si>
  <si>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</si>
  <si>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</si>
  <si>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</si>
  <si>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</si>
  <si>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</si>
  <si>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</si>
  <si>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</si>
  <si>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</si>
  <si>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</si>
  <si>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</si>
  <si>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</si>
  <si>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</si>
  <si>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</si>
  <si>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</si>
  <si>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</si>
  <si>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</si>
  <si>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</si>
  <si>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</si>
  <si>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</si>
  <si>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</si>
  <si>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</si>
  <si>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</si>
  <si>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</si>
  <si>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dwaynehaskins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</si>
  <si>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</si>
  <si>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</si>
  <si>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</si>
  <si>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</si>
  <si>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</si>
  <si>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</si>
  <si>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</si>
  <si>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</si>
  <si>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</si>
  <si>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</si>
  <si>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</si>
  <si>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</si>
  <si>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</si>
  <si>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</si>
  <si>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</si>
  <si>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</si>
  <si>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</si>
  <si>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</si>
  <si>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</si>
  <si>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</si>
  <si>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</si>
  <si>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</si>
  <si>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</si>
  <si>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</si>
  <si>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</si>
  <si>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</si>
  <si>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</si>
  <si>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</si>
  <si>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</si>
  <si>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</si>
  <si>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</si>
  <si>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</si>
  <si>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</si>
  <si>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</si>
  <si>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</si>
  <si>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</si>
  <si>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</si>
  <si>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</si>
  <si>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</si>
  <si>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</si>
  <si>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</si>
  <si>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</si>
  <si>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rayraymccloud</t>
  </si>
  <si>
    <t>colehunt</t>
  </si>
  <si>
    <t>levinetoilolo</t>
  </si>
  <si>
    <t>aaronripkowski</t>
  </si>
  <si>
    <t>taysomhill</t>
  </si>
  <si>
    <t>cedricklang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</si>
  <si>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</si>
  <si>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</si>
  <si>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</si>
  <si>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</si>
  <si>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</si>
  <si>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</si>
  <si>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</si>
  <si>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</si>
  <si>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</si>
  <si>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</si>
  <si>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</si>
  <si>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</si>
  <si>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</si>
  <si>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</si>
  <si>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</si>
  <si>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</si>
  <si>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</si>
  <si>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</si>
  <si>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</si>
  <si>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</si>
  <si>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</si>
  <si>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</si>
  <si>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</si>
  <si>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</si>
  <si>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</si>
  <si>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</si>
  <si>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</si>
  <si>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</si>
  <si>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</si>
  <si>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</si>
  <si>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</si>
  <si>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roberttonyanjr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</si>
  <si>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</si>
  <si>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</si>
  <si>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</si>
  <si>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</si>
  <si>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</si>
  <si>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</si>
  <si>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</si>
  <si>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</si>
  <si>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</si>
  <si>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</si>
  <si>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</si>
  <si>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</si>
  <si>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</si>
  <si>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</si>
  <si>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</si>
  <si>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</si>
  <si>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</si>
  <si>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</si>
  <si>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</si>
  <si>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</si>
  <si>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</si>
  <si>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</si>
  <si>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</si>
  <si>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</si>
  <si>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</si>
  <si>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</si>
  <si>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</si>
  <si>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</si>
  <si>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</si>
  <si>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</si>
  <si>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</si>
  <si>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</si>
  <si>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</si>
  <si>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justinhardee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</si>
  <si>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</si>
  <si>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</si>
  <si>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</si>
  <si>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</si>
  <si>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</si>
  <si>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</si>
  <si>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</si>
  <si>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</si>
  <si>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</si>
  <si>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</si>
  <si>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</si>
  <si>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</si>
  <si>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</si>
  <si>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danielbrunskill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</si>
  <si>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</si>
  <si>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</si>
  <si>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</si>
  <si>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</si>
  <si>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</si>
  <si>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</si>
  <si>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</si>
  <si>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</si>
  <si>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</si>
  <si>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</si>
  <si>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</si>
  <si>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</si>
  <si>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</si>
  <si>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</si>
  <si>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</si>
  <si>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</si>
  <si>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</si>
  <si>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</si>
  <si>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</si>
  <si>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</si>
  <si>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</si>
  <si>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</si>
  <si>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</si>
  <si>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</si>
  <si>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</si>
  <si>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</si>
  <si>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</si>
  <si>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</si>
  <si>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</si>
  <si>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</si>
  <si>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</si>
  <si>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</si>
  <si>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</si>
  <si>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</si>
  <si>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</si>
  <si>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</si>
  <si>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</si>
  <si>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</si>
  <si>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</si>
  <si>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</si>
  <si>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</si>
  <si>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</si>
  <si>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</si>
  <si>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</si>
  <si>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</si>
  <si>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</si>
  <si>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</si>
  <si>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</si>
  <si>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</si>
  <si>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</si>
  <si>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</si>
  <si>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</si>
  <si>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</si>
  <si>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</si>
  <si>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</si>
  <si>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</si>
  <si>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</si>
  <si>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</si>
  <si>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</si>
  <si>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</si>
  <si>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</si>
  <si>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</si>
  <si>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</si>
  <si>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</si>
  <si>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</si>
  <si>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</si>
  <si>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</si>
  <si>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</si>
  <si>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</si>
  <si>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</si>
  <si>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</si>
  <si>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</si>
  <si>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</si>
  <si>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</si>
  <si>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</si>
  <si>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</si>
  <si>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</si>
  <si>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</si>
  <si>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</si>
  <si>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</si>
  <si>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</si>
  <si>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</si>
  <si>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</si>
  <si>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</si>
  <si>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</si>
  <si>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</si>
  <si>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</si>
  <si>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</si>
  <si>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</si>
  <si>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</si>
  <si>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</si>
  <si>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</si>
  <si>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</si>
  <si>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</si>
  <si>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</si>
  <si>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</si>
  <si>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</si>
  <si>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</si>
  <si>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</si>
  <si>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</si>
  <si>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</si>
  <si>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</si>
  <si>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</si>
  <si>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</si>
  <si>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</si>
  <si>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</si>
  <si>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</si>
  <si>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</si>
  <si>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</si>
  <si>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</si>
  <si>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</si>
  <si>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</si>
  <si>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</si>
  <si>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</si>
  <si>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</si>
  <si>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</si>
  <si>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</si>
  <si>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</si>
  <si>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</si>
  <si>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</si>
  <si>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</si>
  <si>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</si>
  <si>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</si>
  <si>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</si>
  <si>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</si>
  <si>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</si>
  <si>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</si>
  <si>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</si>
  <si>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</si>
  <si>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</si>
  <si>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</si>
  <si>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</si>
  <si>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</si>
  <si>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</si>
  <si>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</si>
  <si>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</si>
  <si>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</si>
  <si>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</si>
  <si>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</si>
  <si>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</si>
  <si>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</si>
  <si>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</si>
  <si>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</si>
  <si>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</si>
  <si>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</si>
  <si>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</si>
  <si>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</si>
  <si>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</si>
  <si>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</si>
  <si>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</si>
  <si>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</si>
  <si>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</si>
  <si>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</si>
  <si>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</si>
  <si>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</si>
  <si>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</si>
  <si>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</si>
  <si>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</si>
  <si>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</si>
  <si>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</si>
  <si>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</si>
  <si>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gardnerminshew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</si>
  <si>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</si>
  <si>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</si>
  <si>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</si>
  <si>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</si>
  <si>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</si>
  <si>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</si>
  <si>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</si>
  <si>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</si>
  <si>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</si>
  <si>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</si>
  <si>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</si>
  <si>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</si>
  <si>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</si>
  <si>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mattwile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</si>
  <si>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</si>
  <si>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</si>
  <si>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</si>
  <si>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</si>
  <si>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</si>
  <si>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</si>
  <si>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</si>
  <si>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</si>
  <si>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</si>
  <si>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</si>
  <si>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</si>
  <si>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</si>
  <si>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</si>
  <si>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</si>
  <si>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</si>
  <si>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</si>
  <si>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</si>
  <si>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</si>
  <si>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</si>
  <si>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</si>
  <si>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</si>
  <si>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</si>
  <si>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</si>
  <si>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</si>
  <si>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</si>
  <si>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</si>
  <si>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</si>
  <si>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</si>
  <si>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</si>
  <si>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</si>
  <si>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</si>
  <si>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</si>
  <si>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</si>
  <si>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</si>
  <si>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damionjeanpierejr</t>
  </si>
  <si>
    <t>jarveonwilliams</t>
  </si>
  <si>
    <t>johnross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</si>
  <si>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</si>
  <si>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</si>
  <si>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</si>
  <si>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</si>
  <si>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</si>
  <si>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</si>
  <si>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</si>
  <si>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</si>
  <si>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</si>
  <si>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</si>
  <si>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</si>
  <si>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</si>
  <si>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</si>
  <si>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</si>
  <si>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</si>
  <si>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</si>
  <si>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</si>
  <si>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</si>
  <si>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</si>
  <si>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</si>
  <si>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</si>
  <si>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</si>
  <si>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</si>
  <si>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</si>
  <si>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</si>
  <si>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</si>
  <si>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</si>
  <si>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</si>
  <si>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</si>
  <si>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</si>
  <si>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</si>
  <si>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</si>
  <si>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</si>
  <si>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</si>
  <si>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</si>
  <si>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</si>
  <si>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</si>
  <si>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allenrobinson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</si>
  <si>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</si>
  <si>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</si>
  <si>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</si>
  <si>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</si>
  <si>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</si>
  <si>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</si>
  <si>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</si>
  <si>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</si>
  <si>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</si>
  <si>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</si>
  <si>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</si>
  <si>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</si>
  <si>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</si>
  <si>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</si>
  <si>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</si>
  <si>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</si>
  <si>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</si>
  <si>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</si>
  <si>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</si>
  <si>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</si>
  <si>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</si>
  <si>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</si>
  <si>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</si>
  <si>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</si>
  <si>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</si>
  <si>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</si>
  <si>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</si>
  <si>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</si>
  <si>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</si>
  <si>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</si>
  <si>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</si>
  <si>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</si>
  <si>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</si>
  <si>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</si>
  <si>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</si>
  <si>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</si>
  <si>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</si>
  <si>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</si>
  <si>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</si>
  <si>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</si>
  <si>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</si>
  <si>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</si>
  <si>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</si>
  <si>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</si>
  <si>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</si>
  <si>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</si>
  <si>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</si>
  <si>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</si>
  <si>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</si>
  <si>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</si>
  <si>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</si>
  <si>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</si>
  <si>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</si>
  <si>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</si>
  <si>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</si>
  <si>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</si>
  <si>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</si>
  <si>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</si>
  <si>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</si>
  <si>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</si>
  <si>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</si>
  <si>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</si>
  <si>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</si>
  <si>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</si>
  <si>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feltondavisiii</t>
  </si>
  <si>
    <t>devinsingletary</t>
  </si>
  <si>
    <t>alexwesley</t>
  </si>
  <si>
    <t>justinjackson</t>
  </si>
  <si>
    <t>pharaohbrown</t>
  </si>
  <si>
    <t>williesnead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</si>
  <si>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</si>
  <si>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</si>
  <si>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</si>
  <si>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</si>
  <si>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</si>
  <si>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</si>
  <si>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</si>
  <si>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</si>
  <si>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</si>
  <si>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</si>
  <si>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</si>
  <si>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</si>
  <si>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</si>
  <si>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</si>
  <si>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</si>
  <si>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</si>
  <si>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</si>
  <si>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</si>
  <si>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</si>
  <si>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</si>
  <si>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</si>
  <si>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</si>
  <si>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</si>
  <si>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</si>
  <si>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</si>
  <si>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</si>
  <si>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</si>
  <si>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</si>
  <si>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</si>
  <si>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</si>
  <si>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</si>
  <si>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</si>
  <si>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</si>
  <si>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</si>
  <si>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</si>
  <si>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</si>
  <si>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johnfrankliniii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</si>
  <si>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</si>
  <si>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</si>
  <si>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</si>
  <si>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</si>
  <si>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</si>
  <si>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</si>
  <si>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</si>
  <si>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</si>
  <si>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</si>
  <si>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</si>
  <si>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</si>
  <si>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</si>
  <si>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</si>
  <si>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</si>
  <si>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</si>
  <si>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scottmiller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</si>
  <si>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</si>
  <si>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</si>
  <si>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</si>
  <si>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</si>
  <si>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</si>
  <si>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</si>
  <si>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</si>
  <si>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</si>
  <si>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</si>
  <si>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</si>
  <si>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</si>
  <si>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</si>
  <si>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</si>
  <si>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</si>
  <si>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</si>
  <si>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</si>
  <si>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</si>
  <si>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</si>
  <si>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</si>
  <si>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</si>
  <si>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</si>
  <si>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</si>
  <si>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</si>
  <si>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charlesjonesii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</si>
  <si>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</si>
  <si>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</si>
  <si>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</si>
  <si>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</si>
  <si>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</si>
  <si>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</si>
  <si>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</si>
  <si>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</si>
  <si>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</si>
  <si>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</si>
  <si>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</si>
  <si>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</si>
  <si>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</si>
  <si>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</si>
  <si>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</si>
  <si>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</si>
  <si>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</si>
  <si>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</si>
  <si>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</si>
  <si>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</si>
  <si>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</si>
  <si>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</si>
  <si>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kabionento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</si>
  <si>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</si>
  <si>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</si>
  <si>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</si>
  <si>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</si>
  <si>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</si>
  <si>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</si>
  <si>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</si>
  <si>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</si>
  <si>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</si>
  <si>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</si>
  <si>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</si>
  <si>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</si>
  <si>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</si>
  <si>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</si>
  <si>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</si>
  <si>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</si>
  <si>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</si>
  <si>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</si>
  <si>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</si>
  <si>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</si>
  <si>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</si>
  <si>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</si>
  <si>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</si>
  <si>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</si>
  <si>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</si>
  <si>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</si>
  <si>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</si>
  <si>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</si>
  <si>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</si>
  <si>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</si>
  <si>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</si>
  <si>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2.09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</si>
  <si>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</si>
  <si>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</si>
  <si>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</si>
  <si>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</si>
  <si>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</si>
  <si>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</si>
  <si>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</si>
  <si>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</si>
  <si>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</si>
  <si>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</si>
  <si>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3.10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</si>
  <si>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</si>
  <si>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</si>
  <si>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</si>
  <si>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</si>
  <si>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</si>
  <si>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</si>
  <si>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</si>
  <si>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</si>
  <si>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</si>
  <si>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</si>
  <si>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</si>
  <si>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</si>
  <si>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</si>
  <si>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</si>
  <si>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</si>
  <si>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</si>
  <si>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</si>
  <si>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</si>
  <si>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</si>
  <si>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</si>
  <si>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</si>
  <si>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</si>
  <si>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</si>
  <si>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</si>
  <si>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6.05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</si>
  <si>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</si>
  <si>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</si>
  <si>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</si>
  <si>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</si>
  <si>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</si>
  <si>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</si>
  <si>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</si>
  <si>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</si>
  <si>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</si>
  <si>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7.05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</si>
  <si>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</si>
  <si>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</si>
  <si>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</si>
  <si>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</si>
  <si>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</si>
  <si>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</si>
  <si>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</si>
  <si>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</si>
  <si>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Draft</t>
  </si>
  <si>
    <t>$ to VARG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</si>
</sst>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0" fillId="7" borderId="0" xfId="0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4" fontId="0" fillId="0" borderId="0" xfId="0" applyNumberFormat="1"/>
    <xf numFmtId="165" fontId="3" fillId="0" borderId="0" xfId="0" applyNumberFormat="1" applyFont="1"/>
    <xf numFmtId="4" fontId="0" fillId="2" borderId="0" xfId="0" applyNumberFormat="1" applyFill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94"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165" formatCode="_([$$-409]* #,##0_);_([$$-409]* \(#,##0\);_([$$-409]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516468</xdr:colOff>
      <xdr:row>13</xdr:row>
      <xdr:rowOff>177800</xdr:rowOff>
    </xdr:from>
    <xdr:to>
      <xdr:col>26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7F6BD71-5EC4-4E8F-AC2A-4A94B65CC857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27</xdr:col>
      <xdr:colOff>93134</xdr:colOff>
      <xdr:row>14</xdr:row>
      <xdr:rowOff>16934</xdr:rowOff>
    </xdr:from>
    <xdr:to>
      <xdr:col>29</xdr:col>
      <xdr:colOff>355600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FF4A0B4A-792C-40F4-84C1-231D4BCD14E7}"/>
            </a:ext>
          </a:extLst>
        </xdr:cNvPr>
        <xdr:cNvSpPr/>
      </xdr:nvSpPr>
      <xdr:spPr>
        <a:xfrm>
          <a:off x="21888450" y="2683934"/>
          <a:ext cx="0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23</xdr:col>
      <xdr:colOff>381001</xdr:colOff>
      <xdr:row>18</xdr:row>
      <xdr:rowOff>177800</xdr:rowOff>
    </xdr:from>
    <xdr:to>
      <xdr:col>30</xdr:col>
      <xdr:colOff>67734</xdr:colOff>
      <xdr:row>29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2DF5A94-99F8-4813-8D5E-968605426FCD}"/>
            </a:ext>
          </a:extLst>
        </xdr:cNvPr>
        <xdr:cNvSpPr/>
      </xdr:nvSpPr>
      <xdr:spPr>
        <a:xfrm>
          <a:off x="20673061" y="3469640"/>
          <a:ext cx="5592233" cy="191008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S) to change who you keep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8/19 AT MIDNIGHT:</a:t>
          </a:r>
        </a:p>
        <a:p>
          <a:pPr algn="l"/>
          <a:endParaRPr lang="en-US" sz="1200" b="1"/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r>
            <a:rPr lang="en-US" sz="1200" b="0" baseline="0"/>
            <a:t>* Send Adam a Slack message with your final roster</a:t>
          </a:r>
        </a:p>
        <a:p>
          <a:pPr algn="l"/>
          <a:r>
            <a:rPr lang="en-US" sz="1200" b="0" baseline="0"/>
            <a:t>* Drop players in Sleeper to match your non-rookie Keepers in Excel, then mark everyone on your roster as a Keeper </a:t>
          </a:r>
          <a:endParaRPr lang="en-US" sz="1200" b="0"/>
        </a:p>
      </xdr:txBody>
    </xdr:sp>
    <xdr:clientData/>
  </xdr:twoCellAnchor>
  <xdr:twoCellAnchor>
    <xdr:from>
      <xdr:col>23</xdr:col>
      <xdr:colOff>397935</xdr:colOff>
      <xdr:row>30</xdr:row>
      <xdr:rowOff>67734</xdr:rowOff>
    </xdr:from>
    <xdr:to>
      <xdr:col>30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9A5CB64-3921-463B-9B78-61F1613D530D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0000000-0016-0000-0A00-000001000000}" autoFormatId="16" applyNumberFormats="0" applyBorderFormats="0" applyFontFormats="0" applyPatternFormats="0" applyAlignmentFormats="0" applyWidthHeightFormats="0">
  <queryTableRefresh nextId="53">
    <queryTableFields count="21">
      <queryTableField id="1" name="sleeper_id" tableColumnId="1"/>
      <queryTableField id="3" name="position" tableColumnId="3"/>
      <queryTableField id="15" name="full_name" tableColumnId="15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0000000-0016-0000-0B00-000002000000}" autoFormatId="16" applyNumberFormats="0" applyBorderFormats="0" applyFontFormats="0" applyPatternFormats="0" applyAlignmentFormats="0" applyWidthHeightFormats="0">
  <queryTableRefresh nextId="16">
    <queryTableFields count="6">
      <queryTableField id="10" name="roster_id" tableColumnId="10"/>
      <queryTableField id="11" name="display_name" tableColumnId="11"/>
      <queryTableField id="12" name="full_name" tableColumnId="12"/>
      <queryTableField id="13" name="source" tableColumnId="13"/>
      <queryTableField id="14" name="team" tableColumnId="14"/>
      <queryTableField id="15" name="position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000000-0016-0000-0D00-000004000000}" autoFormatId="16" applyNumberFormats="0" applyBorderFormats="0" applyFontFormats="0" applyPatternFormats="0" applyAlignmentFormats="0" applyWidthHeightFormats="0">
  <queryTableRefresh nextId="18">
    <queryTableFields count="9">
      <queryTableField id="1" name="round" tableColumnId="1"/>
      <queryTableField id="3" name="pick" tableColumnId="2"/>
      <queryTableField id="11" name="ordinal" tableColumnId="10"/>
      <queryTableField id="16" name="owner_roster_id" tableColumnId="14"/>
      <queryTableField id="9" name="owner" tableColumnId="8"/>
      <queryTableField id="10" name="original_owner" tableColumnId="9"/>
      <queryTableField id="12" name="pick_name" tableColumnId="11"/>
      <queryTableField id="13" name="placeholder_name" tableColumnId="12"/>
      <queryTableField id="14" name="salary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0000000-0016-0000-0E00-000005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93" tableBorderDxfId="92">
  <autoFilter ref="A1:Z939" xr:uid="{00000000-0009-0000-0100-000013000000}"/>
  <sortState ref="A2:Z937">
    <sortCondition descending="1" ref="P1:P939"/>
  </sortState>
  <tableColumns count="26">
    <tableColumn id="1" xr3:uid="{FCBCDD76-6AF8-4F68-A2C9-ABBE316BCF27}" name="Year" dataDxfId="91"/>
    <tableColumn id="2" xr3:uid="{5F91B2A9-0DBA-4C25-80A0-36E5DFF06E21}" name="PLAYER" dataDxfId="90"/>
    <tableColumn id="3" xr3:uid="{DA36B3A0-EEE3-4971-9C93-141FA75E3CAB}" name="TEAM" dataDxfId="89"/>
    <tableColumn id="4" xr3:uid="{094A24B7-1611-4669-A78F-FEB5676946C6}" name="POS" dataDxfId="88"/>
    <tableColumn id="5" xr3:uid="{CBDA7C01-079A-4516-A3FF-03708A547784}" name="PASSING COMP" dataDxfId="87"/>
    <tableColumn id="6" xr3:uid="{AD46F422-CDF6-4811-8054-DEB3BC20969A}" name="PASSING ATT" dataDxfId="86"/>
    <tableColumn id="7" xr3:uid="{C7C5DBF9-E613-49FD-B8B0-6D59204186E9}" name="PASSING YDS" dataDxfId="85"/>
    <tableColumn id="8" xr3:uid="{4EDE09D3-FC5C-42A9-82E9-C650CC818E41}" name="PASSING TD" dataDxfId="84"/>
    <tableColumn id="9" xr3:uid="{C62B4376-C0C3-4484-9AE4-7D8C4365079E}" name="PASSING INT" dataDxfId="83"/>
    <tableColumn id="10" xr3:uid="{648F5117-4D58-4510-9F7E-34C32E9F7C13}" name="RUSH ATT" dataDxfId="82"/>
    <tableColumn id="11" xr3:uid="{C2E28B57-3B08-4DAF-BC3A-8D13CC8305D7}" name="RUSH YDS" dataDxfId="81"/>
    <tableColumn id="12" xr3:uid="{D8532D29-66E5-44A7-B5F1-221FEB375E24}" name="RUSH TD" dataDxfId="80"/>
    <tableColumn id="13" xr3:uid="{2CF52BC0-8780-4BA5-B832-7D87D3CFD863}" name="REC" dataDxfId="79"/>
    <tableColumn id="14" xr3:uid="{F6B5E4B0-85FB-4057-8845-B5BCB14483A8}" name="REC YDS" dataDxfId="78"/>
    <tableColumn id="15" xr3:uid="{39CB3200-14CF-4105-8916-97420CDC4C2D}" name="REC TD" dataDxfId="77"/>
    <tableColumn id="16" xr3:uid="{A7330946-A5F9-43D1-9EF4-236477BC49E9}" name="PROJ TOTAL PTS" dataDxfId="76"/>
    <tableColumn id="17" xr3:uid="{8E5387D7-A893-480B-BE63-844E71195CB0}" name="ReplacementValue" dataDxfId="75"/>
    <tableColumn id="18" xr3:uid="{11DD7D24-9EA1-47A6-ABBC-A056FD2B295C}" name="VAR" dataDxfId="74"/>
    <tableColumn id="19" xr3:uid="{CBDBBF47-4CFC-49D1-A2A2-054A1DE8E04A}" name="VAR/G" dataDxfId="73"/>
    <tableColumn id="20" xr3:uid="{93A4F13F-1303-4799-B98C-F7A7F90221B7}" name="Rookie" dataDxfId="72"/>
    <tableColumn id="21" xr3:uid="{8ECCF593-0EC8-47E6-AE16-EE8C4511C5E1}" name="LastProj" dataDxfId="71"/>
    <tableColumn id="22" xr3:uid="{39BA914C-B326-4339-A3DE-72B80F346ADB}" name="VAR/G CHG" dataDxfId="70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69"/>
    <tableColumn id="25" xr3:uid="{3BFF04B5-03B6-47C3-B0CA-29F42D3B8C70}" name="RFA?" dataDxfId="68"/>
    <tableColumn id="24" xr3:uid="{CFB27B6C-D632-436B-8CB5-2ED9097DB4F9}" name="VAWG" dataDxfId="67">
      <calculatedColumnFormula>IF(Proj2018[[#This Row],[POS]]="K",-100,Proj2018[[#This Row],[VAR/G]]+1.5)</calculatedColumnFormula>
    </tableColumn>
    <tableColumn id="26" xr3:uid="{68AD6026-BE74-45DE-82BD-54BA2D5CB8C9}" name="VAWG $" dataDxfId="66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18"/>
    <tableColumn id="5" xr3:uid="{8814867D-B485-4BB8-A9BF-0FF4CD39F5DD}" name="PLAYER" dataDxfId="17"/>
    <tableColumn id="6" xr3:uid="{9E300F00-6D5A-44D9-B488-CC2A8CCD7CD3}" name="TEAM" dataDxfId="16"/>
    <tableColumn id="7" xr3:uid="{E87EB307-EBFC-49BC-8CAF-AA67F485FA72}" name="POS" dataDxfId="15"/>
    <tableColumn id="8" xr3:uid="{96CC5E96-3C26-496E-9CEE-EEBD3578E3ED}" name="PRICE"/>
    <tableColumn id="9" xr3:uid="{13B69E40-26E9-41B6-9A07-552F806D9EDE}" name="KEEPER" dataDxfId="14"/>
    <tableColumn id="10" xr3:uid="{02D24F50-84F9-464F-88D8-FA5C46AA3764}" name="Last Contract" dataDxfId="13"/>
    <tableColumn id="11" xr3:uid="{69CF69A2-4B29-4FE7-BD92-2BEB500FA2F2}" name="Current Contract" dataDxfId="12"/>
    <tableColumn id="12" xr3:uid="{C8744FC2-41BD-4953-B988-A9A58ADFF201}" name="Net Keeper Count" dataDxfId="11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10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U2599" tableType="queryTable" totalsRowShown="0">
  <autoFilter ref="A1:U2599" xr:uid="{0ABB2C4F-E562-4DFD-9500-B840CD53E713}"/>
  <tableColumns count="21">
    <tableColumn id="1" xr3:uid="{52D2CA12-2955-4527-AE5D-18D5AFF7C2AD}" uniqueName="1" name="sleeper_id" queryTableFieldId="1" dataDxfId="9"/>
    <tableColumn id="3" xr3:uid="{BF729A3E-1182-47BF-98E0-E9E6AB593533}" uniqueName="3" name="position" queryTableFieldId="3"/>
    <tableColumn id="15" xr3:uid="{E02C75C4-3B94-4ED6-A5D8-536D0B48AA25}" uniqueName="15" name="full_name" queryTableFieldId="15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8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F318" tableType="queryTable" totalsRowShown="0">
  <autoFilter ref="A1:F318" xr:uid="{35B30639-2AC1-4F86-870E-F91791EAE1AF}"/>
  <tableColumns count="6">
    <tableColumn id="10" xr3:uid="{416BEFD1-C463-4645-B733-F28919A5F866}" uniqueName="10" name="roster_id" queryTableFieldId="10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3" xr3:uid="{3FC0AB14-05AA-4B12-9214-DDC2460B86F7}" uniqueName="13" name="source" queryTableFieldId="13"/>
    <tableColumn id="14" xr3:uid="{595935F2-705B-407C-8F90-9FB402B63DF4}" uniqueName="14" name="team" queryTableFieldId="14"/>
    <tableColumn id="15" xr3:uid="{BFD533BD-A45A-4FBE-BDD0-3C008FCDCFB8}" uniqueName="15" name="position" queryTableField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A3A9EB-E697-4D80-8407-39C7F45E9885}" name="draft_2019" displayName="draft_2019" ref="A1:I71" tableType="queryTable" totalsRowShown="0">
  <autoFilter ref="A1:I71" xr:uid="{AB906188-B380-4A3E-969D-3F04947893A9}"/>
  <tableColumns count="9">
    <tableColumn id="1" xr3:uid="{42C34787-3722-4B9B-9550-C9AD4BAC84C4}" uniqueName="1" name="round" queryTableFieldId="1"/>
    <tableColumn id="2" xr3:uid="{2AC746EE-E001-4BBD-9773-3FF98648335A}" uniqueName="2" name="pick" queryTableFieldId="3" dataDxfId="7"/>
    <tableColumn id="10" xr3:uid="{DE0267F6-CBE3-44C7-8BFB-C76848A42027}" uniqueName="10" name="ordinal" queryTableFieldId="11"/>
    <tableColumn id="14" xr3:uid="{61F6E78C-5AE5-463B-9667-57F0831E65F5}" uniqueName="14" name="owner_roster_id" queryTableFieldId="16"/>
    <tableColumn id="8" xr3:uid="{93D1BD1D-B963-4194-9304-030D17483A1E}" uniqueName="8" name="owner" queryTableFieldId="9"/>
    <tableColumn id="9" xr3:uid="{4E30F44D-67C8-4BCE-8423-0DEA99C7F3D0}" uniqueName="9" name="original_owner" queryTableFieldId="10"/>
    <tableColumn id="11" xr3:uid="{6F999A3B-5D86-44C9-B1B4-3EC72FB62C14}" uniqueName="11" name="pick_name" queryTableFieldId="12"/>
    <tableColumn id="12" xr3:uid="{21F48EE5-908E-4720-B115-3399E099011A}" uniqueName="12" name="placeholder_name" queryTableFieldId="13"/>
    <tableColumn id="13" xr3:uid="{8FF79B68-7EE5-42E6-AB2F-21E0F50A1995}" uniqueName="13" name="salary" queryTableField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248" tableType="queryTable" totalsRowShown="0">
  <autoFilter ref="A1:R248" xr:uid="{961627C9-DB11-4040-8B08-56594CE58346}"/>
  <sortState ref="A2:R248">
    <sortCondition ref="A1:A248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6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65"/>
    <tableColumn id="3" xr3:uid="{A6EE9F61-4268-46B0-BE7A-3ECA8C81C3E9}" name="Owner" dataDxf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T318">
  <autoFilter ref="A1:T318" xr:uid="{00000000-0009-0000-0100-000018000000}"/>
  <sortState ref="A2:T318">
    <sortCondition ref="A1:A318"/>
  </sortState>
  <tableColumns count="20">
    <tableColumn id="21" xr3:uid="{4E50BEC1-E2A2-4FC4-A575-07B9379A957F}" name="OWNER" dataDxfId="5" totalsRowDxfId="63">
      <calculatedColumnFormula>INDEX(CompositeRoster[display_name],MATCH(RosterPlan25[[#This Row],[PLAYER]],CompositeRoster[full_name],0))</calculatedColumnFormula>
    </tableColumn>
    <tableColumn id="23" xr3:uid="{27A54450-66FC-40D8-972B-AEDDE1FB33E2}" name="PLAYER" dataDxfId="62" totalsRowDxfId="61"/>
    <tableColumn id="24" xr3:uid="{9DD4484B-0A5D-40A2-AAF5-57972F8C8FAC}" name="TEAM" dataDxfId="4" totalsRowDxfId="60">
      <calculatedColumnFormula>INDEX(CompositeRoster[team],MATCH(RosterPlan25[[#This Row],[PLAYER]],CompositeRoster[full_name],0))&amp;""</calculatedColumnFormula>
    </tableColumn>
    <tableColumn id="25" xr3:uid="{BC8A061B-319D-428C-981D-A9E998562BEF}" name="POS" dataDxfId="2" totalsRowDxfId="59">
      <calculatedColumnFormula>INDEX(CompositeRoster[position],MATCH(RosterPlan25[[#This Row],[PLAYER]],CompositeRoster[full_name],0))&amp;""</calculatedColumnFormula>
    </tableColumn>
    <tableColumn id="2" xr3:uid="{B17DFD1F-CBB1-4156-A63C-BE3C7FA57DB4}" name="SOURCE" dataDxfId="3" totalsRowDxfId="58">
      <calculatedColumnFormula>INDEX(CompositeRoster[source],MATCH(RosterPlan25[[#This Row],[PLAYER]],CompositeRoster[full_name],0))</calculatedColumnFormula>
    </tableColumn>
    <tableColumn id="7" xr3:uid="{E7175D65-C207-4FD7-AA7C-C4B72200622B}" name="Current $" dataDxfId="57">
      <calculatedColumnFormula>_xlfn.IFNA(INDEX(Draft2018[PRICE], MATCH(RosterPlan25[[#This Row],[PLAYER]],Draft2018[PLAYER],0)),0)</calculatedColumnFormula>
    </tableColumn>
    <tableColumn id="18" xr3:uid="{D8874531-10DB-4EB7-AE9D-41A3CD9EAC47}" name="Contract" dataDxfId="56">
      <calculatedColumnFormula>_xlfn.IFNA(INDEX(Draft2018[Current Contract],MATCH(RosterPlan25[[#This Row],[PLAYER]],Draft2018[PLAYER],0)),"Undrafted")</calculatedColumnFormula>
    </tableColumn>
    <tableColumn id="20" xr3:uid="{4A434206-7B37-44A6-8D55-08887EE97B81}" name="FFA Year?" dataDxfId="55">
      <calculatedColumnFormula>IF(RosterPlan25[[#This Row],[Contract]]="Rookie","",2018+3-_xlfn.IFNA(INDEX(Draft2018[Net Keeper Count],MATCH(RosterPlan25[[#This Row],[PLAYER]],Draft2018[PLAYER],0)),0))</calculatedColumnFormula>
    </tableColumn>
    <tableColumn id="15" xr3:uid="{A2483AF5-A5E0-4318-8863-C36EBFF72B6C}" name="$↑ VAR" dataDxfId="54">
      <calculatedColumnFormula>ROUNDDOWN(RosterPlan25[[#This Row],[Optimal $]]*IF(RosterPlan25[Contract]="Rookie",0.3,0.15),0)</calculatedColumnFormula>
    </tableColumn>
    <tableColumn id="39" xr3:uid="{47B1DA00-F9D0-473B-B305-D0DD22209D8F}" name="2019 $" dataDxfId="1">
      <calculatedColumnFormula>IF(RosterPlan25[[#This Row],[SOURCE]]="Draft",INDEX(draft_2019[salary],MATCH(RosterPlan25[[#This Row],[PLAYER]],draft_2019[placeholder_name],0)),MAX(RosterPlan25[[#This Row],[Current $]]+RosterPlan25[[#This Row],[$↑ VAR]],1))</calculatedColumnFormula>
    </tableColumn>
    <tableColumn id="1" xr3:uid="{F4449021-8000-4BB1-AF4C-B4C3F8145E11}" name="VAR/G" dataDxfId="53" totalsRowDxfId="52">
      <calculatedColumnFormula>_xlfn.IFNA(IF(RosterPlan25[[#This Row],[POS]]="K",0,INDEX(Proj2019[VARG],MATCH(RosterPlan25[[#This Row],[PLAYER]],Proj2019[PLAYER],0))),0)</calculatedColumnFormula>
    </tableColumn>
    <tableColumn id="37" xr3:uid="{454CCF44-0EDA-4F63-AF7C-C8A0B1F54B6D}" name="KEEPER / RFA" dataDxfId="0"/>
    <tableColumn id="19" xr3:uid="{EC09A68C-CD42-42B9-82DB-7308BED572BC}" name="Net Keeper Count" dataDxfId="51">
      <calculatedColumnFormula>_xlfn.IFNA(INDEX(Draft2018[Net Keeper Count],MATCH(RosterPlan25[[#This Row],[PLAYER]],Draft2018[PLAYER],0)),0)+IF(RosterPlan25[[#This Row],[KEEPER / RFA]]="K",1,0)</calculatedColumnFormula>
    </tableColumn>
    <tableColumn id="11" xr3:uid="{243B9E1B-1E10-404D-9F6F-513E98AEA6C0}" name="RFA $" dataDxfId="50"/>
    <tableColumn id="5" xr3:uid="{3218F974-3ED7-4BC6-9B2E-BDDD9F3290AB}" name="Optimal $" dataDxfId="49">
      <calculatedColumnFormula>IF(RosterPlan25[[#This Row],[VAR/G]]&gt;0,ROUND($W$29*RosterPlan25[[#This Row],[VAR/G]],0),0)+1</calculatedColumnFormula>
    </tableColumn>
    <tableColumn id="3" xr3:uid="{AA9827AB-C789-4065-9474-C0A4E4FA12B8}" name="Opt Value" dataDxfId="48">
      <calculatedColumnFormula>RosterPlan25[[#This Row],[Optimal $]]-RosterPlan25[[#This Row],[2019 $]]</calculatedColumnFormula>
    </tableColumn>
    <tableColumn id="13" xr3:uid="{BCCC3E93-71FA-4015-A4C5-5F8B09657439}" name="VAW/G" dataDxfId="47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46">
      <calculatedColumnFormula>IF(RosterPlan25[[#This Row],[VAW/G]]&gt;0,ROUND(RosterPlan25[[#This Row],[VAW/G]]*$W$56,0)+1,1)</calculatedColumnFormula>
    </tableColumn>
    <tableColumn id="14" xr3:uid="{53765CD4-D3B9-443A-BBB9-5759239A78E8}" name="VAWG Value" dataDxfId="45">
      <calculatedColumnFormula>RosterPlan25[[#This Row],[VAWG Market $]]-_xlfn.IFNA(RosterPlan25[[#This Row],[2019 $]],1)</calculatedColumnFormula>
    </tableColumn>
    <tableColumn id="4" xr3:uid="{78172CAB-FA5E-4E1D-B85E-34E37744B397}" name="Pure Inflated $" dataDxfId="44">
      <calculatedColumnFormula>IF(RosterPlan25[[#This Row],[VAR/G]]&gt;0,1+ROUND(RosterPlan25[[#This Row],[VAR/G]]*IF(RosterPlan25[[#This Row],[KEEPER / RFA]]="K",($W$34+RosterPlan25[[#This Row],[2019 $]]-1)/($W$25+RosterPlan25[[#This Row],[VAR/G]]),$W$35),0),1)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6ED22DF-0C54-4BBA-AF53-4A133AB5EC21}" name="Proj2019" displayName="Proj2019" ref="B2:W179" totalsRowShown="0">
  <autoFilter ref="B2:W179" xr:uid="{F9378335-7159-4891-94AD-B5DF7B6C8BC4}"/>
  <sortState ref="B3:U179">
    <sortCondition descending="1" ref="U2:U179"/>
  </sortState>
  <tableColumns count="22">
    <tableColumn id="1" xr3:uid="{A099B854-F651-4306-B06F-7B373E3C22E8}" name="PLAYER"/>
    <tableColumn id="21" xr3:uid="{5A67B547-6D2F-4365-B5F3-BFC9CFF9EBCA}" name="TEAM"/>
    <tableColumn id="2" xr3:uid="{A5A3610D-AF90-4526-8E05-F73D0B989BD9}" name="POS"/>
    <tableColumn id="16" xr3:uid="{0C309DAA-857B-44E9-911F-6799DC7B28EA}" name="POSRK"/>
    <tableColumn id="17" xr3:uid="{9B413C53-A3CF-49A1-9FCB-30C7A6D9D88D}" name="FLEXRNK"/>
    <tableColumn id="3" xr3:uid="{F661ADE2-FA3F-46C0-B7F7-40158F30877A}" name="ATT"/>
    <tableColumn id="4" xr3:uid="{1F17B522-86B2-48BF-B779-565297F7D135}" name="CMP"/>
    <tableColumn id="5" xr3:uid="{172C8CFC-721D-4EBD-8103-C3FF2517DD88}" name="PASS YDS"/>
    <tableColumn id="6" xr3:uid="{2409C87A-27B9-4022-9EB7-921490BC9680}" name="PASS TD"/>
    <tableColumn id="7" xr3:uid="{B3FDDA09-280C-4537-ABDB-F039447C5032}" name="INTS"/>
    <tableColumn id="8" xr3:uid="{D83EC4E5-CF2E-478E-A546-5B1A5B87483A}" name="RUSH"/>
    <tableColumn id="9" xr3:uid="{046F3711-BF5E-46BB-99EF-B722AEBD3530}" name="RUSH YDS"/>
    <tableColumn id="10" xr3:uid="{B95FCFF6-5764-472B-96EA-488E6FA93BAA}" name="RUSH TD"/>
    <tableColumn id="11" xr3:uid="{32D79E73-865A-465C-9DBE-39DC1B7FB7E0}" name="REC"/>
    <tableColumn id="12" xr3:uid="{7CBAFD65-ACE3-4D21-9176-4B4FE4F9B269}" name="REC YDS"/>
    <tableColumn id="13" xr3:uid="{243AF7CF-7CA7-473B-8406-27B116940E3C}" name="REC TD"/>
    <tableColumn id="14" xr3:uid="{3B5DC7BB-8531-41CC-B5AB-8A5894C30C71}" name="FL"/>
    <tableColumn id="15" xr3:uid="{D57F184E-D923-4CC3-B4CA-00F1D9F79504}" name="POINTS" dataDxfId="43">
      <calculatedColumnFormula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calculatedColumnFormula>
    </tableColumn>
    <tableColumn id="18" xr3:uid="{EE87527A-2E59-4BC2-A10C-D47BDBCDF6E8}" name="RLEVEL" dataDxfId="42">
      <calculatedColumnFormula>INDEX(Proj2019[POINTS],MATCH(_xlfn.SWITCH(Proj2019[[#This Row],[POS]],"QB","QB14","TE","TE14","RB","RB34","WR","WR35"),Proj2019[POSRK],0))</calculatedColumnFormula>
    </tableColumn>
    <tableColumn id="19" xr3:uid="{349E80E4-3313-4387-A5A3-92C4B554F517}" name="VARG" dataDxfId="41">
      <calculatedColumnFormula>(Proj2019[[#This Row],[POINTS]]-Proj2019[[#This Row],[RLEVEL]])/16</calculatedColumnFormula>
    </tableColumn>
    <tableColumn id="20" xr3:uid="{0D4C2685-87D0-4A35-BA19-F6D841103C6B}" name="VAR Salary" dataDxfId="40">
      <calculatedColumnFormula>MAX($Y$7*Proj2019[[#This Row],[VARG]],0)+1</calculatedColumnFormula>
    </tableColumn>
    <tableColumn id="22" xr3:uid="{E5DE841E-5EA8-4F3D-A3CF-68C302EBBD63}" name="Rookie" dataDxfId="39">
      <calculatedColumnFormula>IF(INDEX(players[years_exp],MATCH(Proj2019[[#This Row],[PLAYER]],players[full_name],0))=0,"Rookie","")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38"/>
    <tableColumn id="6" xr3:uid="{A69042D3-2198-4351-B984-CF82E65B3D38}" name="PLAYER" dataDxfId="37"/>
    <tableColumn id="7" xr3:uid="{FABC142F-41CF-4119-8118-F0B04FFFB8FC}" name="TEAM" dataDxfId="36"/>
    <tableColumn id="8" xr3:uid="{B910BA16-C7EB-45F7-B0A1-5BFCF5839D0E}" name="POS" dataDxfId="35"/>
    <tableColumn id="9" xr3:uid="{28573E67-E9DE-40BA-960E-0AD47EE51FDE}" name="PRICE"/>
    <tableColumn id="10" xr3:uid="{E6177F9D-83FB-446B-9F0B-FD340717E21E}" name="KEEPER" dataDxfId="34"/>
    <tableColumn id="11" xr3:uid="{ED4983FB-9196-4864-AB9A-56B374E5D1E2}" name="Last Contract" dataDxfId="33">
      <calculatedColumnFormula>IF(Draft2018[KEEPER]="K",_xlfn.IFNA(INDEX(Draft2017[Current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32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31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30"/>
    <tableColumn id="6" xr3:uid="{B991AFDE-8FE5-4B52-A86C-D03772C9E85C}" name="Pick" dataDxfId="29"/>
    <tableColumn id="1" xr3:uid="{A28B4F84-16D5-4B1D-ADDB-C93A82BD1037}" name="PickName" dataDxfId="28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27"/>
    <tableColumn id="5" xr3:uid="{1D0DB065-9F1A-4622-803A-456B3F9D0A84}" name="Pos" dataDxfId="26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25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24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ref="C4:L40">
    <sortCondition ref="D3:D40"/>
  </sortState>
  <tableColumns count="10">
    <tableColumn id="1" xr3:uid="{183200A8-5C9D-41C6-8452-984B4688B284}" name="PickName" dataDxfId="23"/>
    <tableColumn id="7" xr3:uid="{A2680723-46AE-46D5-AAF9-73ED72E383C2}" name="Round" dataDxfId="22"/>
    <tableColumn id="6" xr3:uid="{75F71CF4-9C50-4976-8D32-EEE9391D2693}" name="Pick" dataDxfId="21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20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19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33203125" customWidth="1"/>
    <col min="8" max="9" width="11.5546875" customWidth="1"/>
    <col min="10" max="10" width="10.554687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5546875" customWidth="1"/>
    <col min="22" max="22" width="15.44140625" customWidth="1"/>
    <col min="26" max="26" width="8.44140625" customWidth="1"/>
    <col min="28" max="28" width="20.109375" bestFit="1" customWidth="1"/>
  </cols>
  <sheetData>
    <row r="1" spans="1:29" x14ac:dyDescent="0.3">
      <c r="A1" t="s">
        <v>11383</v>
      </c>
      <c r="B1" t="s">
        <v>10865</v>
      </c>
      <c r="C1" t="s">
        <v>10866</v>
      </c>
      <c r="D1" t="s">
        <v>10867</v>
      </c>
      <c r="E1" t="s">
        <v>11384</v>
      </c>
      <c r="F1" t="s">
        <v>11385</v>
      </c>
      <c r="G1" t="s">
        <v>11386</v>
      </c>
      <c r="H1" t="s">
        <v>11387</v>
      </c>
      <c r="I1" t="s">
        <v>11388</v>
      </c>
      <c r="J1" t="s">
        <v>11389</v>
      </c>
      <c r="K1" t="s">
        <v>11390</v>
      </c>
      <c r="L1" t="s">
        <v>11391</v>
      </c>
      <c r="M1" t="s">
        <v>11392</v>
      </c>
      <c r="N1" t="s">
        <v>11393</v>
      </c>
      <c r="O1" t="s">
        <v>11394</v>
      </c>
      <c r="P1" t="s">
        <v>11395</v>
      </c>
      <c r="Q1" t="s">
        <v>11396</v>
      </c>
      <c r="R1" t="s">
        <v>11397</v>
      </c>
      <c r="S1" t="s">
        <v>11398</v>
      </c>
      <c r="T1" t="s">
        <v>11296</v>
      </c>
      <c r="U1" t="s">
        <v>11399</v>
      </c>
      <c r="V1" t="s">
        <v>11400</v>
      </c>
      <c r="W1" t="s">
        <v>11401</v>
      </c>
      <c r="X1" t="s">
        <v>11402</v>
      </c>
      <c r="Y1" t="s">
        <v>11403</v>
      </c>
      <c r="Z1" t="s">
        <v>11404</v>
      </c>
      <c r="AB1" t="s">
        <v>11405</v>
      </c>
      <c r="AC1" s="25">
        <v>2760</v>
      </c>
    </row>
    <row r="2" spans="1:29" x14ac:dyDescent="0.3">
      <c r="A2">
        <v>2018</v>
      </c>
      <c r="B2" t="s">
        <v>1783</v>
      </c>
      <c r="C2" t="s">
        <v>367</v>
      </c>
      <c r="D2" t="s">
        <v>313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297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439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11406</v>
      </c>
      <c r="AC2" s="30">
        <v>12.194044358045419</v>
      </c>
    </row>
    <row r="3" spans="1:29" x14ac:dyDescent="0.3">
      <c r="A3">
        <v>2018</v>
      </c>
      <c r="B3" t="s">
        <v>9952</v>
      </c>
      <c r="C3" t="s">
        <v>491</v>
      </c>
      <c r="D3" t="s">
        <v>313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297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439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1092</v>
      </c>
      <c r="C4" t="s">
        <v>10917</v>
      </c>
      <c r="D4" t="s">
        <v>313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297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439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11407</v>
      </c>
      <c r="AC4" s="32">
        <v>12.194044358045419</v>
      </c>
    </row>
    <row r="5" spans="1:29" x14ac:dyDescent="0.3">
      <c r="A5">
        <v>2018</v>
      </c>
      <c r="B5" t="s">
        <v>9357</v>
      </c>
      <c r="C5" t="s">
        <v>10878</v>
      </c>
      <c r="D5" t="s">
        <v>313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297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439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10795</v>
      </c>
      <c r="C6" t="s">
        <v>10894</v>
      </c>
      <c r="D6" t="s">
        <v>313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297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439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11408</v>
      </c>
      <c r="AC6">
        <f>AC1/AC4</f>
        <v>226.34</v>
      </c>
    </row>
    <row r="7" spans="1:29" x14ac:dyDescent="0.3">
      <c r="A7">
        <v>2018</v>
      </c>
      <c r="B7" s="2" t="s">
        <v>10065</v>
      </c>
      <c r="C7" t="s">
        <v>10912</v>
      </c>
      <c r="D7" t="s">
        <v>313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297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439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11409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1574</v>
      </c>
      <c r="C8" t="s">
        <v>11410</v>
      </c>
      <c r="D8" t="s">
        <v>313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297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439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5744</v>
      </c>
      <c r="C9" t="s">
        <v>10929</v>
      </c>
      <c r="D9" t="s">
        <v>313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297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439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11411</v>
      </c>
      <c r="AC9" s="32">
        <f>AC1/AC7</f>
        <v>114.79074603587208</v>
      </c>
    </row>
    <row r="10" spans="1:29" x14ac:dyDescent="0.3">
      <c r="A10">
        <v>2018</v>
      </c>
      <c r="B10" t="s">
        <v>5784</v>
      </c>
      <c r="C10" t="s">
        <v>10925</v>
      </c>
      <c r="D10" t="s">
        <v>313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297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439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2898</v>
      </c>
      <c r="C11" t="s">
        <v>373</v>
      </c>
      <c r="D11" t="s">
        <v>313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297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439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1717</v>
      </c>
      <c r="C12" t="s">
        <v>10900</v>
      </c>
      <c r="D12" t="s">
        <v>313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297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439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1476</v>
      </c>
      <c r="C13" t="s">
        <v>10884</v>
      </c>
      <c r="D13" t="s">
        <v>313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297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439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10017</v>
      </c>
      <c r="C14" t="s">
        <v>10876</v>
      </c>
      <c r="D14" t="s">
        <v>313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297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439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2045</v>
      </c>
      <c r="C15" t="s">
        <v>308</v>
      </c>
      <c r="D15" t="s">
        <v>313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297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439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10233</v>
      </c>
      <c r="C16" t="s">
        <v>10900</v>
      </c>
      <c r="D16" t="s">
        <v>453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297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439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1677</v>
      </c>
      <c r="C17" t="s">
        <v>10910</v>
      </c>
      <c r="D17" t="s">
        <v>313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297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439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4921</v>
      </c>
      <c r="C18" t="s">
        <v>539</v>
      </c>
      <c r="D18" t="s">
        <v>313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297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439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10729</v>
      </c>
      <c r="C19" t="s">
        <v>299</v>
      </c>
      <c r="D19" t="s">
        <v>313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297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439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11109</v>
      </c>
      <c r="C20" t="s">
        <v>573</v>
      </c>
      <c r="D20" t="s">
        <v>453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297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439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10982</v>
      </c>
      <c r="C21" t="s">
        <v>10983</v>
      </c>
      <c r="D21" t="s">
        <v>313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297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439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10726</v>
      </c>
      <c r="C22" t="s">
        <v>573</v>
      </c>
      <c r="D22" t="s">
        <v>313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297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439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3797</v>
      </c>
      <c r="C23" t="s">
        <v>10897</v>
      </c>
      <c r="D23" t="s">
        <v>313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297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439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4153</v>
      </c>
      <c r="C24" t="s">
        <v>10961</v>
      </c>
      <c r="D24" t="s">
        <v>313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297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297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8896</v>
      </c>
      <c r="C25" t="s">
        <v>10971</v>
      </c>
      <c r="D25" t="s">
        <v>313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297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439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2928</v>
      </c>
      <c r="C26" t="s">
        <v>10906</v>
      </c>
      <c r="D26" t="s">
        <v>313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297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297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4866</v>
      </c>
      <c r="C27" t="s">
        <v>10971</v>
      </c>
      <c r="D27" t="s">
        <v>453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297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439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1234</v>
      </c>
      <c r="C28" t="s">
        <v>10957</v>
      </c>
      <c r="D28" t="s">
        <v>453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297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439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4644</v>
      </c>
      <c r="C29" t="s">
        <v>10882</v>
      </c>
      <c r="D29" t="s">
        <v>313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297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297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3712</v>
      </c>
      <c r="C30" t="s">
        <v>10968</v>
      </c>
      <c r="D30" t="s">
        <v>313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297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439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7019</v>
      </c>
      <c r="C31" t="s">
        <v>316</v>
      </c>
      <c r="D31" t="s">
        <v>313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297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297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1909</v>
      </c>
      <c r="C32" t="s">
        <v>1208</v>
      </c>
      <c r="D32" t="s">
        <v>313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297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297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6610</v>
      </c>
      <c r="C33" t="s">
        <v>10880</v>
      </c>
      <c r="D33" t="s">
        <v>313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297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297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9514</v>
      </c>
      <c r="C34" t="s">
        <v>316</v>
      </c>
      <c r="D34" t="s">
        <v>453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11296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439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6348</v>
      </c>
      <c r="C35" t="s">
        <v>373</v>
      </c>
      <c r="D35" t="s">
        <v>453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297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439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7638</v>
      </c>
      <c r="C36" t="s">
        <v>10906</v>
      </c>
      <c r="D36" t="s">
        <v>453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297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439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9744</v>
      </c>
      <c r="C37" t="s">
        <v>10884</v>
      </c>
      <c r="D37" t="s">
        <v>453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297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439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6569</v>
      </c>
      <c r="C38" t="s">
        <v>10900</v>
      </c>
      <c r="D38" t="s">
        <v>350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297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439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8888</v>
      </c>
      <c r="C39" t="s">
        <v>308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297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439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4166</v>
      </c>
      <c r="C40" t="s">
        <v>10914</v>
      </c>
      <c r="D40" t="s">
        <v>313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297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297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5293</v>
      </c>
      <c r="C41" t="s">
        <v>10874</v>
      </c>
      <c r="D41" t="s">
        <v>453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297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439</v>
      </c>
      <c r="X41" s="29" t="s">
        <v>11412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8078</v>
      </c>
      <c r="C42" t="s">
        <v>299</v>
      </c>
      <c r="D42" t="s">
        <v>453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297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439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4969</v>
      </c>
      <c r="C43" t="s">
        <v>10910</v>
      </c>
      <c r="D43" t="s">
        <v>350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297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439</v>
      </c>
      <c r="X43" s="29" t="s">
        <v>11412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6940</v>
      </c>
      <c r="C44" t="s">
        <v>10929</v>
      </c>
      <c r="D44" t="s">
        <v>350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297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439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4468</v>
      </c>
      <c r="C45" t="s">
        <v>10910</v>
      </c>
      <c r="D45" t="s">
        <v>453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297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439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10853</v>
      </c>
      <c r="C46" t="s">
        <v>316</v>
      </c>
      <c r="D46" t="s">
        <v>350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297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439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2787</v>
      </c>
      <c r="C47" t="s">
        <v>299</v>
      </c>
      <c r="D47" t="s">
        <v>350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297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439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10847</v>
      </c>
      <c r="C48" t="s">
        <v>10897</v>
      </c>
      <c r="D48" t="s">
        <v>350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297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439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3352</v>
      </c>
      <c r="C49" t="s">
        <v>539</v>
      </c>
      <c r="D49" t="s">
        <v>453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297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439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8241</v>
      </c>
      <c r="C50" t="s">
        <v>11410</v>
      </c>
      <c r="D50" t="s">
        <v>453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11296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439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374</v>
      </c>
      <c r="C51" t="s">
        <v>373</v>
      </c>
      <c r="D51" t="s">
        <v>350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297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439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7783</v>
      </c>
      <c r="C52" t="s">
        <v>10917</v>
      </c>
      <c r="D52" t="s">
        <v>453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297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439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6161</v>
      </c>
      <c r="C53" t="s">
        <v>10983</v>
      </c>
      <c r="D53" t="s">
        <v>453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297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439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3757</v>
      </c>
      <c r="C54" t="s">
        <v>10968</v>
      </c>
      <c r="D54" t="s">
        <v>453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297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439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3057</v>
      </c>
      <c r="C55" t="s">
        <v>367</v>
      </c>
      <c r="D55" t="s">
        <v>350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297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439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8550</v>
      </c>
      <c r="C56" t="s">
        <v>10912</v>
      </c>
      <c r="D56" t="s">
        <v>350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297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439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6828</v>
      </c>
      <c r="C57" t="s">
        <v>10897</v>
      </c>
      <c r="D57" t="s">
        <v>453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297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439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7933</v>
      </c>
      <c r="C58" t="s">
        <v>491</v>
      </c>
      <c r="D58" t="s">
        <v>323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297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439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2278</v>
      </c>
      <c r="C59" t="s">
        <v>491</v>
      </c>
      <c r="D59" t="s">
        <v>453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11296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439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4772</v>
      </c>
      <c r="C60" t="s">
        <v>10914</v>
      </c>
      <c r="D60" t="s">
        <v>453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297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439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7695</v>
      </c>
      <c r="C61" t="s">
        <v>10876</v>
      </c>
      <c r="D61" t="s">
        <v>453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297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439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7105</v>
      </c>
      <c r="C62" t="s">
        <v>10884</v>
      </c>
      <c r="D62" t="s">
        <v>350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297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439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2997</v>
      </c>
      <c r="C63" t="s">
        <v>10894</v>
      </c>
      <c r="D63" t="s">
        <v>453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11296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439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8121</v>
      </c>
      <c r="C64" t="s">
        <v>10882</v>
      </c>
      <c r="D64" t="s">
        <v>453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11296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439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3259</v>
      </c>
      <c r="C65" t="s">
        <v>10961</v>
      </c>
      <c r="D65" t="s">
        <v>453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297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439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9747</v>
      </c>
      <c r="C66" t="s">
        <v>1208</v>
      </c>
      <c r="D66" t="s">
        <v>350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297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439</v>
      </c>
      <c r="X66" s="29" t="s">
        <v>11412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5071</v>
      </c>
      <c r="C67" t="s">
        <v>1208</v>
      </c>
      <c r="D67" t="s">
        <v>453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11296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297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10138</v>
      </c>
      <c r="C68" t="s">
        <v>308</v>
      </c>
      <c r="D68" t="s">
        <v>350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297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439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9836</v>
      </c>
      <c r="C69" t="s">
        <v>10880</v>
      </c>
      <c r="D69" t="s">
        <v>350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297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439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7266</v>
      </c>
      <c r="C70" t="s">
        <v>10894</v>
      </c>
      <c r="D70" t="s">
        <v>350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297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439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10289</v>
      </c>
      <c r="C71" t="s">
        <v>10983</v>
      </c>
      <c r="D71" t="s">
        <v>350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297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439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3725</v>
      </c>
      <c r="C72" t="s">
        <v>10878</v>
      </c>
      <c r="D72" t="s">
        <v>453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297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297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5305</v>
      </c>
      <c r="C73" t="s">
        <v>10884</v>
      </c>
      <c r="D73" t="s">
        <v>350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297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439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7479</v>
      </c>
      <c r="C74" t="s">
        <v>10878</v>
      </c>
      <c r="D74" t="s">
        <v>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297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439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7840</v>
      </c>
      <c r="C75" t="s">
        <v>10882</v>
      </c>
      <c r="D75" t="s">
        <v>350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297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439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4140</v>
      </c>
      <c r="C76" t="s">
        <v>10968</v>
      </c>
      <c r="D76" t="s">
        <v>350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297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439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11044</v>
      </c>
      <c r="C77" t="s">
        <v>373</v>
      </c>
      <c r="D77" t="s">
        <v>453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297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439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4023</v>
      </c>
      <c r="C78" t="s">
        <v>308</v>
      </c>
      <c r="D78" t="s">
        <v>323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297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439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6793</v>
      </c>
      <c r="C79" t="s">
        <v>491</v>
      </c>
      <c r="D79" t="s">
        <v>350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297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439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10211</v>
      </c>
      <c r="C80" t="s">
        <v>10900</v>
      </c>
      <c r="D80" t="s">
        <v>350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297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439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11094</v>
      </c>
      <c r="C81" t="s">
        <v>10925</v>
      </c>
      <c r="D81" t="s">
        <v>350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297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439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9821</v>
      </c>
      <c r="C82" t="s">
        <v>10957</v>
      </c>
      <c r="D82" t="s">
        <v>350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297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439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7218</v>
      </c>
      <c r="C83" t="s">
        <v>10874</v>
      </c>
      <c r="D83" t="s">
        <v>313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297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297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6853</v>
      </c>
      <c r="C84" t="s">
        <v>10912</v>
      </c>
      <c r="D84" t="s">
        <v>453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297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439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5977</v>
      </c>
      <c r="C85" t="s">
        <v>10876</v>
      </c>
      <c r="D85" t="s">
        <v>453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297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439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1086</v>
      </c>
      <c r="C86" t="s">
        <v>10878</v>
      </c>
      <c r="D86" t="s">
        <v>323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297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439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9921</v>
      </c>
      <c r="C87" t="s">
        <v>10910</v>
      </c>
      <c r="D87" t="s">
        <v>453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297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439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969</v>
      </c>
      <c r="C88" t="s">
        <v>10917</v>
      </c>
      <c r="D88" t="s">
        <v>323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297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439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5273</v>
      </c>
      <c r="C89" t="s">
        <v>10925</v>
      </c>
      <c r="D89" t="s">
        <v>350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297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439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7293</v>
      </c>
      <c r="C90" t="s">
        <v>354</v>
      </c>
      <c r="D90" t="s">
        <v>313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297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297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3140</v>
      </c>
      <c r="C91" t="s">
        <v>308</v>
      </c>
      <c r="D91" t="s">
        <v>350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297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439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8557</v>
      </c>
      <c r="C92" t="s">
        <v>10882</v>
      </c>
      <c r="D92" t="s">
        <v>350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297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439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9341</v>
      </c>
      <c r="C93" t="s">
        <v>573</v>
      </c>
      <c r="D93" t="s">
        <v>350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297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439</v>
      </c>
      <c r="X93" s="29" t="s">
        <v>11412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9463</v>
      </c>
      <c r="C94" t="s">
        <v>10917</v>
      </c>
      <c r="D94" t="s">
        <v>350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297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439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2398</v>
      </c>
      <c r="C95" t="s">
        <v>10929</v>
      </c>
      <c r="D95" t="s">
        <v>453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297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439</v>
      </c>
      <c r="X95" s="29" t="s">
        <v>11412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7979</v>
      </c>
      <c r="C96" t="s">
        <v>10876</v>
      </c>
      <c r="D96" t="s">
        <v>323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297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297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2817</v>
      </c>
      <c r="C97" t="s">
        <v>10957</v>
      </c>
      <c r="D97" t="s">
        <v>313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297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297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10553</v>
      </c>
      <c r="C98" t="s">
        <v>539</v>
      </c>
      <c r="D98" t="s">
        <v>350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297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439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7264</v>
      </c>
      <c r="C99" t="s">
        <v>10880</v>
      </c>
      <c r="D99" t="s">
        <v>350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297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439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845</v>
      </c>
      <c r="C100" t="s">
        <v>10876</v>
      </c>
      <c r="D100" t="s">
        <v>350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297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439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7882</v>
      </c>
      <c r="C101" t="s">
        <v>573</v>
      </c>
      <c r="D101" t="s">
        <v>350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297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439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1238</v>
      </c>
      <c r="C102" t="s">
        <v>573</v>
      </c>
      <c r="D102" t="s">
        <v>350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297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439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7798</v>
      </c>
      <c r="C103" t="s">
        <v>10961</v>
      </c>
      <c r="D103" t="s">
        <v>350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297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297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4057</v>
      </c>
      <c r="C104" t="s">
        <v>354</v>
      </c>
      <c r="D104" t="s">
        <v>453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297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439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8481</v>
      </c>
      <c r="C105" t="s">
        <v>10914</v>
      </c>
      <c r="D105" t="s">
        <v>350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297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439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2041</v>
      </c>
      <c r="C106" t="s">
        <v>10925</v>
      </c>
      <c r="D106" t="s">
        <v>453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11296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439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2264</v>
      </c>
      <c r="C107" t="s">
        <v>539</v>
      </c>
      <c r="D107" t="s">
        <v>350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297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439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10767</v>
      </c>
      <c r="C108" t="s">
        <v>10874</v>
      </c>
      <c r="D108" t="s">
        <v>350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297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439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10949</v>
      </c>
      <c r="C109" t="s">
        <v>10929</v>
      </c>
      <c r="D109" t="s">
        <v>350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297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439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9539</v>
      </c>
      <c r="C110" t="s">
        <v>10957</v>
      </c>
      <c r="D110" t="s">
        <v>313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11296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439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1667</v>
      </c>
      <c r="C111" t="s">
        <v>367</v>
      </c>
      <c r="D111" t="s">
        <v>350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297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439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9730</v>
      </c>
      <c r="C112" t="s">
        <v>10906</v>
      </c>
      <c r="D112" t="s">
        <v>350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297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297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8555</v>
      </c>
      <c r="C113" t="s">
        <v>10876</v>
      </c>
      <c r="D113" t="s">
        <v>350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297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439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10859</v>
      </c>
      <c r="C114" t="s">
        <v>10961</v>
      </c>
      <c r="D114" t="s">
        <v>350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297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439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7669</v>
      </c>
      <c r="C115" t="s">
        <v>1208</v>
      </c>
      <c r="D115" t="s">
        <v>350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297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439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5319</v>
      </c>
      <c r="C116" t="s">
        <v>354</v>
      </c>
      <c r="D116" t="s">
        <v>350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297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297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4318</v>
      </c>
      <c r="C117" t="s">
        <v>11410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297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439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5848</v>
      </c>
      <c r="C118" t="s">
        <v>316</v>
      </c>
      <c r="D118" t="s">
        <v>323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297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439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1616</v>
      </c>
      <c r="C119" t="s">
        <v>11410</v>
      </c>
      <c r="D119" t="s">
        <v>350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297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439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9009</v>
      </c>
      <c r="C120" t="s">
        <v>316</v>
      </c>
      <c r="D120" t="s">
        <v>350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297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439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10858</v>
      </c>
      <c r="C121" t="s">
        <v>10880</v>
      </c>
      <c r="D121" t="s">
        <v>453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297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439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3099</v>
      </c>
      <c r="C122" t="s">
        <v>11410</v>
      </c>
      <c r="D122" t="s">
        <v>453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297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439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10362</v>
      </c>
      <c r="C123" t="s">
        <v>10925</v>
      </c>
      <c r="D123" t="s">
        <v>350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297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439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838</v>
      </c>
      <c r="C124" t="s">
        <v>10968</v>
      </c>
      <c r="D124" t="s">
        <v>350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297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439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3584</v>
      </c>
      <c r="C125" t="s">
        <v>10910</v>
      </c>
      <c r="D125" t="s">
        <v>350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297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439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6291</v>
      </c>
      <c r="C126" t="s">
        <v>367</v>
      </c>
      <c r="D126" t="s">
        <v>453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297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439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9048</v>
      </c>
      <c r="C127" t="s">
        <v>10878</v>
      </c>
      <c r="D127" t="s">
        <v>350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297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439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8158</v>
      </c>
      <c r="C128" t="s">
        <v>10929</v>
      </c>
      <c r="D128" t="s">
        <v>453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297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439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4485</v>
      </c>
      <c r="C129" t="s">
        <v>11410</v>
      </c>
      <c r="D129" t="s">
        <v>323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297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297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7989</v>
      </c>
      <c r="C130" t="s">
        <v>367</v>
      </c>
      <c r="D130" t="s">
        <v>323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297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439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5491</v>
      </c>
      <c r="C131" t="s">
        <v>10884</v>
      </c>
      <c r="D131" t="s">
        <v>323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297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439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4562</v>
      </c>
      <c r="C132" t="s">
        <v>10983</v>
      </c>
      <c r="D132" t="s">
        <v>453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297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439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6386</v>
      </c>
      <c r="C133" t="s">
        <v>10880</v>
      </c>
      <c r="D133" t="s">
        <v>453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11296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439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6497</v>
      </c>
      <c r="C134" t="s">
        <v>10971</v>
      </c>
      <c r="D134" t="s">
        <v>350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297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439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6146</v>
      </c>
      <c r="C135" t="s">
        <v>10912</v>
      </c>
      <c r="D135" t="s">
        <v>323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297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439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2497</v>
      </c>
      <c r="C136" t="s">
        <v>367</v>
      </c>
      <c r="D136" t="s">
        <v>453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297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439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3779</v>
      </c>
      <c r="C137" t="s">
        <v>10894</v>
      </c>
      <c r="D137" t="s">
        <v>350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297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439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4529</v>
      </c>
      <c r="C138" t="s">
        <v>491</v>
      </c>
      <c r="D138" t="s">
        <v>453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297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439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7176</v>
      </c>
      <c r="C139" t="s">
        <v>491</v>
      </c>
      <c r="D139" t="s">
        <v>350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297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439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7311</v>
      </c>
      <c r="C140" t="s">
        <v>354</v>
      </c>
      <c r="D140" t="s">
        <v>453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297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439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10850</v>
      </c>
      <c r="C141" t="s">
        <v>10917</v>
      </c>
      <c r="D141" t="s">
        <v>453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297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439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1652</v>
      </c>
      <c r="C142" t="s">
        <v>10882</v>
      </c>
      <c r="D142" t="s">
        <v>453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297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439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3104</v>
      </c>
      <c r="C143" t="s">
        <v>10968</v>
      </c>
      <c r="D143" t="s">
        <v>350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297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297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4195</v>
      </c>
      <c r="C144" t="s">
        <v>373</v>
      </c>
      <c r="D144" t="s">
        <v>350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297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439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7951</v>
      </c>
      <c r="C145" t="s">
        <v>11410</v>
      </c>
      <c r="D145" t="s">
        <v>350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297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297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10677</v>
      </c>
      <c r="C146" t="s">
        <v>10914</v>
      </c>
      <c r="D146" t="s">
        <v>453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297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439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9257</v>
      </c>
      <c r="C147" t="s">
        <v>10884</v>
      </c>
      <c r="D147" t="s">
        <v>453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297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439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3578</v>
      </c>
      <c r="C148" t="s">
        <v>491</v>
      </c>
      <c r="D148" t="s">
        <v>350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297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297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7422</v>
      </c>
      <c r="C149" t="s">
        <v>10897</v>
      </c>
      <c r="D149" t="s">
        <v>453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297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439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1139</v>
      </c>
      <c r="C150" t="s">
        <v>491</v>
      </c>
      <c r="D150" t="s">
        <v>453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297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439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7429</v>
      </c>
      <c r="C151" t="s">
        <v>10971</v>
      </c>
      <c r="D151" t="s">
        <v>350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297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297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5806</v>
      </c>
      <c r="C152" t="s">
        <v>299</v>
      </c>
      <c r="D152" t="s">
        <v>350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297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439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482</v>
      </c>
      <c r="C153" t="s">
        <v>10910</v>
      </c>
      <c r="D153" t="s">
        <v>350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11296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439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10860</v>
      </c>
      <c r="C154" t="s">
        <v>373</v>
      </c>
      <c r="D154" t="s">
        <v>350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297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439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10036</v>
      </c>
      <c r="C155" t="s">
        <v>10983</v>
      </c>
      <c r="D155" t="s">
        <v>350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11296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439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1311</v>
      </c>
      <c r="C156" t="s">
        <v>539</v>
      </c>
      <c r="D156" t="s">
        <v>453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297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439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4712</v>
      </c>
      <c r="C157" t="s">
        <v>10897</v>
      </c>
      <c r="D157" t="s">
        <v>350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297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297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6074</v>
      </c>
      <c r="C158" t="s">
        <v>10878</v>
      </c>
      <c r="D158" t="s">
        <v>350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297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439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526</v>
      </c>
      <c r="C159" t="s">
        <v>10961</v>
      </c>
      <c r="D159" t="s">
        <v>350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297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439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5561</v>
      </c>
      <c r="C160" t="s">
        <v>10874</v>
      </c>
      <c r="D160" t="s">
        <v>323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297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297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8763</v>
      </c>
      <c r="C161" t="s">
        <v>10880</v>
      </c>
      <c r="D161" t="s">
        <v>323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297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439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8923</v>
      </c>
      <c r="C162" t="s">
        <v>10968</v>
      </c>
      <c r="D162" t="s">
        <v>323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297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439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10169</v>
      </c>
      <c r="C163" t="s">
        <v>354</v>
      </c>
      <c r="D163" t="s">
        <v>313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11296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439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9878</v>
      </c>
      <c r="C164" t="s">
        <v>10983</v>
      </c>
      <c r="D164" t="s">
        <v>323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297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439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5061</v>
      </c>
      <c r="C165" t="s">
        <v>10880</v>
      </c>
      <c r="D165" t="s">
        <v>453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297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439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8464</v>
      </c>
      <c r="C166" t="s">
        <v>10925</v>
      </c>
      <c r="D166" t="s">
        <v>453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297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439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7426</v>
      </c>
      <c r="C167" t="s">
        <v>10925</v>
      </c>
      <c r="D167" t="s">
        <v>453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297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297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4230</v>
      </c>
      <c r="C168" t="s">
        <v>367</v>
      </c>
      <c r="D168" t="s">
        <v>453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297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439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7209</v>
      </c>
      <c r="C169" t="s">
        <v>1208</v>
      </c>
      <c r="D169" t="s">
        <v>323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297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297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8008</v>
      </c>
      <c r="C170" t="s">
        <v>539</v>
      </c>
      <c r="D170" t="s">
        <v>323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297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439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8342</v>
      </c>
      <c r="C171" t="s">
        <v>10900</v>
      </c>
      <c r="D171" t="s">
        <v>350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11296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439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5938</v>
      </c>
      <c r="C172" t="s">
        <v>10874</v>
      </c>
      <c r="D172" t="s">
        <v>350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297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439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2784</v>
      </c>
      <c r="C173" t="s">
        <v>299</v>
      </c>
      <c r="D173" t="s">
        <v>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297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439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10275</v>
      </c>
      <c r="C174" t="s">
        <v>10957</v>
      </c>
      <c r="D174" t="s">
        <v>350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11296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439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9220</v>
      </c>
      <c r="C175" t="s">
        <v>10912</v>
      </c>
      <c r="D175" t="s">
        <v>350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297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297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6805</v>
      </c>
      <c r="C176" t="s">
        <v>373</v>
      </c>
      <c r="D176" t="s">
        <v>323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297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439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3454</v>
      </c>
      <c r="C177" t="s">
        <v>10900</v>
      </c>
      <c r="D177" t="s">
        <v>323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297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439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9445</v>
      </c>
      <c r="C178" t="s">
        <v>10961</v>
      </c>
      <c r="D178" t="s">
        <v>453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297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439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2173</v>
      </c>
      <c r="C179" t="s">
        <v>10912</v>
      </c>
      <c r="D179" t="s">
        <v>323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297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439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2564</v>
      </c>
      <c r="C180" t="s">
        <v>10874</v>
      </c>
      <c r="D180" t="s">
        <v>313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11296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439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10511</v>
      </c>
      <c r="C181" t="s">
        <v>10914</v>
      </c>
      <c r="D181" t="s">
        <v>350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297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297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6721</v>
      </c>
      <c r="C182" t="s">
        <v>10906</v>
      </c>
      <c r="D182" t="s">
        <v>323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297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297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5646</v>
      </c>
      <c r="C183" t="s">
        <v>10914</v>
      </c>
      <c r="D183" t="s">
        <v>350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297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439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4178</v>
      </c>
      <c r="C184" t="s">
        <v>10910</v>
      </c>
      <c r="D184" t="s">
        <v>323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297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439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5023</v>
      </c>
      <c r="C185" t="s">
        <v>299</v>
      </c>
      <c r="D185" t="s">
        <v>350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297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439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7040</v>
      </c>
      <c r="C186" t="s">
        <v>10897</v>
      </c>
      <c r="D186" t="s">
        <v>323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297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297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6716</v>
      </c>
      <c r="C187" t="s">
        <v>10878</v>
      </c>
      <c r="D187" t="s">
        <v>453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297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297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6035</v>
      </c>
      <c r="C188" t="s">
        <v>354</v>
      </c>
      <c r="D188" t="s">
        <v>453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297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439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3763</v>
      </c>
      <c r="C189" t="s">
        <v>10957</v>
      </c>
      <c r="D189" t="s">
        <v>323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297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297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8403</v>
      </c>
      <c r="C190" t="s">
        <v>10917</v>
      </c>
      <c r="D190" t="s">
        <v>350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11296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297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5351</v>
      </c>
      <c r="C191" t="s">
        <v>354</v>
      </c>
      <c r="D191" t="s">
        <v>350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297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439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10854</v>
      </c>
      <c r="C192" t="s">
        <v>10906</v>
      </c>
      <c r="D192" t="s">
        <v>453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297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439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10305</v>
      </c>
      <c r="C193" t="s">
        <v>10878</v>
      </c>
      <c r="D193" t="s">
        <v>453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297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439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6996</v>
      </c>
      <c r="C194" t="s">
        <v>299</v>
      </c>
      <c r="D194" t="s">
        <v>350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297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439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5924</v>
      </c>
      <c r="C195" t="s">
        <v>10894</v>
      </c>
      <c r="D195" t="s">
        <v>350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297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439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1098</v>
      </c>
      <c r="C196" t="s">
        <v>354</v>
      </c>
      <c r="D196" t="s">
        <v>350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297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297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10149</v>
      </c>
      <c r="C197" t="s">
        <v>10897</v>
      </c>
      <c r="D197" t="s">
        <v>350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297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439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4044</v>
      </c>
      <c r="C198" t="s">
        <v>10914</v>
      </c>
      <c r="D198" t="s">
        <v>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297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439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9412</v>
      </c>
      <c r="C199" t="s">
        <v>10906</v>
      </c>
      <c r="D199" t="s">
        <v>350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297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297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8161</v>
      </c>
      <c r="C200" t="s">
        <v>10906</v>
      </c>
      <c r="D200" t="s">
        <v>350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297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439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4823</v>
      </c>
      <c r="C201" t="s">
        <v>10884</v>
      </c>
      <c r="D201" t="s">
        <v>350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297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297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2299</v>
      </c>
      <c r="C202" t="s">
        <v>10912</v>
      </c>
      <c r="D202" t="s">
        <v>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11296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439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10856</v>
      </c>
      <c r="C203" t="s">
        <v>10957</v>
      </c>
      <c r="D203" t="s">
        <v>350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297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297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10980</v>
      </c>
      <c r="C204" t="s">
        <v>1208</v>
      </c>
      <c r="D204" t="s">
        <v>323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297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439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5586</v>
      </c>
      <c r="C205" t="s">
        <v>10971</v>
      </c>
      <c r="D205" t="s">
        <v>350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11296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439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4552</v>
      </c>
      <c r="C206" t="s">
        <v>10874</v>
      </c>
      <c r="D206" t="s">
        <v>453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297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297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4573</v>
      </c>
      <c r="C207" t="s">
        <v>10961</v>
      </c>
      <c r="D207" t="s">
        <v>350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297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439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9557</v>
      </c>
      <c r="C208" t="s">
        <v>10961</v>
      </c>
      <c r="D208" t="s">
        <v>323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11296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439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4732</v>
      </c>
      <c r="C209" t="s">
        <v>10880</v>
      </c>
      <c r="D209" t="s">
        <v>313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11296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439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1256</v>
      </c>
      <c r="C210" t="s">
        <v>10929</v>
      </c>
      <c r="D210" t="s">
        <v>323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297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297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4385</v>
      </c>
      <c r="C211" t="s">
        <v>1208</v>
      </c>
      <c r="D211" t="s">
        <v>350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297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439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6595</v>
      </c>
      <c r="C212" t="s">
        <v>354</v>
      </c>
      <c r="D212" t="s">
        <v>350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297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297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2951</v>
      </c>
      <c r="C213" t="s">
        <v>10912</v>
      </c>
      <c r="D213" t="s">
        <v>453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11296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439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1631</v>
      </c>
      <c r="C214" t="s">
        <v>10983</v>
      </c>
      <c r="D214" t="s">
        <v>350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297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439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7644</v>
      </c>
      <c r="C215" t="s">
        <v>1208</v>
      </c>
      <c r="D215" t="s">
        <v>350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297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297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10802</v>
      </c>
      <c r="C216" t="s">
        <v>10968</v>
      </c>
      <c r="D216" t="s">
        <v>453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297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439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2679</v>
      </c>
      <c r="C217" t="s">
        <v>10876</v>
      </c>
      <c r="D217" t="s">
        <v>350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297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439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548</v>
      </c>
      <c r="C218" t="s">
        <v>539</v>
      </c>
      <c r="D218" t="s">
        <v>350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297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297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8139</v>
      </c>
      <c r="C219" t="s">
        <v>10971</v>
      </c>
      <c r="D219" t="s">
        <v>350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297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439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5604</v>
      </c>
      <c r="C220" t="s">
        <v>10917</v>
      </c>
      <c r="D220" t="s">
        <v>350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297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439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10648</v>
      </c>
      <c r="C221" t="s">
        <v>10894</v>
      </c>
      <c r="D221" t="s">
        <v>453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297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439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9294</v>
      </c>
      <c r="C222" t="s">
        <v>1208</v>
      </c>
      <c r="D222" t="s">
        <v>453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297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439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5820</v>
      </c>
      <c r="C223" t="s">
        <v>316</v>
      </c>
      <c r="D223" t="s">
        <v>453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297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297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740</v>
      </c>
      <c r="C224" t="s">
        <v>573</v>
      </c>
      <c r="D224" t="s">
        <v>323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297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297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10084</v>
      </c>
      <c r="C225" t="s">
        <v>367</v>
      </c>
      <c r="D225" t="s">
        <v>350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297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439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5923</v>
      </c>
      <c r="C226" t="s">
        <v>539</v>
      </c>
      <c r="D226" t="s">
        <v>453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297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297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7937</v>
      </c>
      <c r="C227" t="s">
        <v>299</v>
      </c>
      <c r="D227" t="s">
        <v>323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297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297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6536</v>
      </c>
      <c r="C228" t="s">
        <v>10914</v>
      </c>
      <c r="D228" t="s">
        <v>323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11296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439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10428</v>
      </c>
      <c r="C229" t="s">
        <v>1208</v>
      </c>
      <c r="D229" t="s">
        <v>313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297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439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2001</v>
      </c>
      <c r="C230" t="s">
        <v>1208</v>
      </c>
      <c r="D230" t="s">
        <v>453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297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297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10709</v>
      </c>
      <c r="C231" t="s">
        <v>10882</v>
      </c>
      <c r="D231" t="s">
        <v>350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297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297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8016</v>
      </c>
      <c r="C232" t="s">
        <v>10925</v>
      </c>
      <c r="D232" t="s">
        <v>323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297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297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6248</v>
      </c>
      <c r="C233" t="s">
        <v>10912</v>
      </c>
      <c r="D233" t="s">
        <v>350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297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439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598</v>
      </c>
      <c r="C234" t="s">
        <v>573</v>
      </c>
      <c r="D234" t="s">
        <v>453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11296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439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7162</v>
      </c>
      <c r="C235" t="s">
        <v>10894</v>
      </c>
      <c r="D235" t="s">
        <v>323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297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439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8165</v>
      </c>
      <c r="C236" t="s">
        <v>10971</v>
      </c>
      <c r="D236" t="s">
        <v>453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297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297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5195</v>
      </c>
      <c r="C237" t="s">
        <v>10957</v>
      </c>
      <c r="D237" t="s">
        <v>453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11296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439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5539</v>
      </c>
      <c r="C238" t="s">
        <v>10882</v>
      </c>
      <c r="D238" t="s">
        <v>323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297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297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3277</v>
      </c>
      <c r="C239" t="s">
        <v>11410</v>
      </c>
      <c r="D239" t="s">
        <v>323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297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297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8297</v>
      </c>
      <c r="C240" t="s">
        <v>10906</v>
      </c>
      <c r="D240" t="s">
        <v>350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297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297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10550</v>
      </c>
      <c r="C241" t="s">
        <v>308</v>
      </c>
      <c r="D241" t="s">
        <v>453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297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439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3770</v>
      </c>
      <c r="C242" t="s">
        <v>10929</v>
      </c>
      <c r="D242" t="s">
        <v>350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11296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439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6556</v>
      </c>
      <c r="C243" t="s">
        <v>316</v>
      </c>
      <c r="D243" t="s">
        <v>350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297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297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10851</v>
      </c>
      <c r="C244" t="s">
        <v>10968</v>
      </c>
      <c r="D244" t="s">
        <v>453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297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297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8285</v>
      </c>
      <c r="C245" t="s">
        <v>10874</v>
      </c>
      <c r="D245" t="s">
        <v>350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297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297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3992</v>
      </c>
      <c r="C246" t="s">
        <v>10971</v>
      </c>
      <c r="D246" t="s">
        <v>323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297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297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10642</v>
      </c>
      <c r="C247" t="s">
        <v>10880</v>
      </c>
      <c r="D247" t="s">
        <v>350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297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297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6755</v>
      </c>
      <c r="C248" t="s">
        <v>10914</v>
      </c>
      <c r="D248" t="s">
        <v>323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11296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297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1945</v>
      </c>
      <c r="C249" t="s">
        <v>10882</v>
      </c>
      <c r="D249" t="s">
        <v>350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11296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439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6406</v>
      </c>
      <c r="C250" t="s">
        <v>10912</v>
      </c>
      <c r="D250" t="s">
        <v>350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11296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439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1832</v>
      </c>
      <c r="C251" t="s">
        <v>10894</v>
      </c>
      <c r="D251" t="s">
        <v>350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297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297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5473</v>
      </c>
      <c r="C252" t="s">
        <v>10894</v>
      </c>
      <c r="D252" t="s">
        <v>323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297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439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6137</v>
      </c>
      <c r="C253" t="s">
        <v>10983</v>
      </c>
      <c r="D253" t="s">
        <v>323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297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297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6540</v>
      </c>
      <c r="C254" t="s">
        <v>10957</v>
      </c>
      <c r="D254" t="s">
        <v>350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297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297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5039</v>
      </c>
      <c r="C255" t="s">
        <v>299</v>
      </c>
      <c r="D255" t="s">
        <v>323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297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297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6917</v>
      </c>
      <c r="C256" t="s">
        <v>539</v>
      </c>
      <c r="D256" t="s">
        <v>323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297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297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2219</v>
      </c>
      <c r="C257" t="s">
        <v>10925</v>
      </c>
      <c r="D257" t="s">
        <v>323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297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297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9980</v>
      </c>
      <c r="C258" t="s">
        <v>10957</v>
      </c>
      <c r="D258" t="s">
        <v>323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297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297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7442</v>
      </c>
      <c r="C259" t="s">
        <v>10906</v>
      </c>
      <c r="D259" t="s">
        <v>453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297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297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4398</v>
      </c>
      <c r="C260" t="s">
        <v>10897</v>
      </c>
      <c r="D260" t="s">
        <v>323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297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297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9069</v>
      </c>
      <c r="C261" t="s">
        <v>539</v>
      </c>
      <c r="D261" t="s">
        <v>453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297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297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9701</v>
      </c>
      <c r="C262" t="s">
        <v>10900</v>
      </c>
      <c r="D262" t="s">
        <v>453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297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439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7757</v>
      </c>
      <c r="C263" t="s">
        <v>573</v>
      </c>
      <c r="D263" t="s">
        <v>323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297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297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6635</v>
      </c>
      <c r="C264" t="s">
        <v>10971</v>
      </c>
      <c r="D264" t="s">
        <v>323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297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297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9120</v>
      </c>
      <c r="C265" t="s">
        <v>10882</v>
      </c>
      <c r="D265" t="s">
        <v>453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297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297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3088</v>
      </c>
      <c r="C266" t="s">
        <v>10874</v>
      </c>
      <c r="D266" t="s">
        <v>453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297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297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8256</v>
      </c>
      <c r="C267" t="s">
        <v>10878</v>
      </c>
      <c r="D267" t="s">
        <v>323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11296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439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6383</v>
      </c>
      <c r="C268" t="s">
        <v>10876</v>
      </c>
      <c r="D268" t="s">
        <v>323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297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297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5240</v>
      </c>
      <c r="C269" t="s">
        <v>10900</v>
      </c>
      <c r="D269" t="s">
        <v>323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297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297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5386</v>
      </c>
      <c r="C270" t="s">
        <v>10894</v>
      </c>
      <c r="D270" t="s">
        <v>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297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297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7899</v>
      </c>
      <c r="C271" t="s">
        <v>573</v>
      </c>
      <c r="D271" t="s">
        <v>350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297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297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1793</v>
      </c>
      <c r="C272" t="s">
        <v>10925</v>
      </c>
      <c r="D272" t="s">
        <v>350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297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297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2319</v>
      </c>
      <c r="C273" t="s">
        <v>10906</v>
      </c>
      <c r="D273" t="s">
        <v>350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297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439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7524</v>
      </c>
      <c r="C274" t="s">
        <v>10929</v>
      </c>
      <c r="D274" t="s">
        <v>453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297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297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10482</v>
      </c>
      <c r="C275" t="s">
        <v>354</v>
      </c>
      <c r="D275" t="s">
        <v>323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297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297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10855</v>
      </c>
      <c r="C276" t="s">
        <v>10894</v>
      </c>
      <c r="D276" t="s">
        <v>453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297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297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8667</v>
      </c>
      <c r="C277" t="s">
        <v>539</v>
      </c>
      <c r="D277" t="s">
        <v>350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11296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439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10654</v>
      </c>
      <c r="C278" t="s">
        <v>308</v>
      </c>
      <c r="D278" t="s">
        <v>323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297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297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5153</v>
      </c>
      <c r="C279" t="s">
        <v>10914</v>
      </c>
      <c r="D279" t="s">
        <v>313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11296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439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8309</v>
      </c>
      <c r="C280" t="s">
        <v>308</v>
      </c>
      <c r="D280" t="s">
        <v>350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297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297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3710</v>
      </c>
      <c r="C281" t="s">
        <v>10914</v>
      </c>
      <c r="D281" t="s">
        <v>350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297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297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4708</v>
      </c>
      <c r="C282" t="s">
        <v>10882</v>
      </c>
      <c r="D282" t="s">
        <v>323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297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439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8152</v>
      </c>
      <c r="C283" t="s">
        <v>10961</v>
      </c>
      <c r="D283" t="s">
        <v>453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11296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439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8020</v>
      </c>
      <c r="C284" t="s">
        <v>373</v>
      </c>
      <c r="D284" t="s">
        <v>453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11296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297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8694</v>
      </c>
      <c r="C285" t="s">
        <v>10971</v>
      </c>
      <c r="D285" t="s">
        <v>453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297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297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3429</v>
      </c>
      <c r="C286" t="s">
        <v>354</v>
      </c>
      <c r="D286" t="s">
        <v>350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297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297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4651</v>
      </c>
      <c r="C287" t="s">
        <v>10874</v>
      </c>
      <c r="D287" t="s">
        <v>323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297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297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5858</v>
      </c>
      <c r="C288" t="s">
        <v>10917</v>
      </c>
      <c r="D288" t="s">
        <v>350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297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297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10523</v>
      </c>
      <c r="C289" t="s">
        <v>491</v>
      </c>
      <c r="D289" t="s">
        <v>350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297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297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11279</v>
      </c>
      <c r="C290" t="s">
        <v>367</v>
      </c>
      <c r="D290" t="s">
        <v>350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11296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439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7849</v>
      </c>
      <c r="C291" t="s">
        <v>10929</v>
      </c>
      <c r="D291" t="s">
        <v>350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297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297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4778</v>
      </c>
      <c r="C292" t="s">
        <v>10957</v>
      </c>
      <c r="D292" t="s">
        <v>350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297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297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4157</v>
      </c>
      <c r="C293" t="s">
        <v>354</v>
      </c>
      <c r="D293" t="s">
        <v>323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297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297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9931</v>
      </c>
      <c r="C294" t="s">
        <v>10929</v>
      </c>
      <c r="D294" t="s">
        <v>323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297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297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5874</v>
      </c>
      <c r="C295" t="s">
        <v>10961</v>
      </c>
      <c r="D295" t="s">
        <v>350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297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439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4808</v>
      </c>
      <c r="C296" t="s">
        <v>10912</v>
      </c>
      <c r="D296" t="s">
        <v>453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297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297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5774</v>
      </c>
      <c r="C297" t="s">
        <v>10878</v>
      </c>
      <c r="D297" t="s">
        <v>350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297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297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2780</v>
      </c>
      <c r="C298" t="s">
        <v>373</v>
      </c>
      <c r="D298" t="s">
        <v>350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11296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439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8145</v>
      </c>
      <c r="C299" t="s">
        <v>10897</v>
      </c>
      <c r="D299" t="s">
        <v>350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297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439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3502</v>
      </c>
      <c r="C300" t="s">
        <v>10968</v>
      </c>
      <c r="D300" t="s">
        <v>350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297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297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10215</v>
      </c>
      <c r="C301" t="s">
        <v>316</v>
      </c>
      <c r="D301" t="s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297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297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5482</v>
      </c>
      <c r="C302" t="s">
        <v>10968</v>
      </c>
      <c r="D302" t="s">
        <v>453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297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439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10504</v>
      </c>
      <c r="C303" t="s">
        <v>299</v>
      </c>
      <c r="D303" t="s">
        <v>453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11296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297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10471</v>
      </c>
      <c r="C304" t="s">
        <v>491</v>
      </c>
      <c r="D304" t="s">
        <v>350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297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439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6100</v>
      </c>
      <c r="C305" t="s">
        <v>10912</v>
      </c>
      <c r="D305" t="s">
        <v>350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11296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297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5056</v>
      </c>
      <c r="C306" t="s">
        <v>10983</v>
      </c>
      <c r="D306" t="s">
        <v>350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297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297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11268</v>
      </c>
      <c r="C307" t="s">
        <v>10882</v>
      </c>
      <c r="D307" t="s">
        <v>350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11296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439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8129</v>
      </c>
      <c r="C308" t="s">
        <v>10884</v>
      </c>
      <c r="D308" t="s">
        <v>350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297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297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7504</v>
      </c>
      <c r="C309" t="s">
        <v>299</v>
      </c>
      <c r="D309" t="s">
        <v>323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297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297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8230</v>
      </c>
      <c r="C310" t="s">
        <v>367</v>
      </c>
      <c r="D310" t="s">
        <v>350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11296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439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11413</v>
      </c>
      <c r="C311" t="s">
        <v>10957</v>
      </c>
      <c r="D311" t="s">
        <v>453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297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297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10583</v>
      </c>
      <c r="C312" t="s">
        <v>354</v>
      </c>
      <c r="D312" t="s">
        <v>323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297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297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7661</v>
      </c>
      <c r="C313" t="s">
        <v>316</v>
      </c>
      <c r="D313" t="s">
        <v>453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297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297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3608</v>
      </c>
      <c r="C314" t="s">
        <v>316</v>
      </c>
      <c r="D314" t="s">
        <v>323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297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297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4077</v>
      </c>
      <c r="C315" t="s">
        <v>10880</v>
      </c>
      <c r="D315" t="s">
        <v>323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297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297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2493</v>
      </c>
      <c r="C316" t="s">
        <v>10900</v>
      </c>
      <c r="D316" t="s">
        <v>453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11296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439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3326</v>
      </c>
      <c r="C317" t="s">
        <v>491</v>
      </c>
      <c r="D317" t="s">
        <v>350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297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297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9699</v>
      </c>
      <c r="C318" t="s">
        <v>10914</v>
      </c>
      <c r="D318" t="s">
        <v>323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297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297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6018</v>
      </c>
      <c r="C319" t="s">
        <v>10910</v>
      </c>
      <c r="D319" t="s">
        <v>453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11296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439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9828</v>
      </c>
      <c r="C320" t="s">
        <v>10968</v>
      </c>
      <c r="D320" t="s">
        <v>323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297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297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3433</v>
      </c>
      <c r="C321" t="s">
        <v>10884</v>
      </c>
      <c r="D321" t="s">
        <v>323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297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297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8049</v>
      </c>
      <c r="C322" t="s">
        <v>491</v>
      </c>
      <c r="D322" t="s">
        <v>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297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297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2967</v>
      </c>
      <c r="C323" t="s">
        <v>539</v>
      </c>
      <c r="D323" t="s">
        <v>350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297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297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3133</v>
      </c>
      <c r="C324" t="s">
        <v>373</v>
      </c>
      <c r="D324" t="s">
        <v>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297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297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804</v>
      </c>
      <c r="C325" t="s">
        <v>367</v>
      </c>
      <c r="D325" t="s">
        <v>323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297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297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4407</v>
      </c>
      <c r="C326" t="s">
        <v>10900</v>
      </c>
      <c r="D326" t="s">
        <v>350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297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297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5667</v>
      </c>
      <c r="C327" t="s">
        <v>10880</v>
      </c>
      <c r="D327" t="s">
        <v>350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11296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439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4354</v>
      </c>
      <c r="C328" t="s">
        <v>10929</v>
      </c>
      <c r="D328" t="s">
        <v>350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297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297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9320</v>
      </c>
      <c r="C329" t="s">
        <v>491</v>
      </c>
      <c r="D329" t="s">
        <v>323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297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297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11414</v>
      </c>
      <c r="C330" t="s">
        <v>10961</v>
      </c>
      <c r="D330" t="s">
        <v>323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297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297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8790</v>
      </c>
      <c r="C331" t="s">
        <v>573</v>
      </c>
      <c r="D331" t="s">
        <v>453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297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297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3911</v>
      </c>
      <c r="C332" t="s">
        <v>10882</v>
      </c>
      <c r="D332" t="s">
        <v>323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11296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297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10418</v>
      </c>
      <c r="C333" t="s">
        <v>10910</v>
      </c>
      <c r="D333" t="s">
        <v>350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297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297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4834</v>
      </c>
      <c r="C334" t="s">
        <v>367</v>
      </c>
      <c r="D334" t="s">
        <v>350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297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439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4742</v>
      </c>
      <c r="C335" t="s">
        <v>10961</v>
      </c>
      <c r="D335" t="s">
        <v>323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11296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297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1533</v>
      </c>
      <c r="C336" t="s">
        <v>308</v>
      </c>
      <c r="D336" t="s">
        <v>453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297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297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9178</v>
      </c>
      <c r="C337" t="s">
        <v>10925</v>
      </c>
      <c r="D337" t="s">
        <v>323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297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297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7048</v>
      </c>
      <c r="C338" t="s">
        <v>10894</v>
      </c>
      <c r="D338" t="s">
        <v>350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297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297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6771</v>
      </c>
      <c r="C339" t="s">
        <v>10929</v>
      </c>
      <c r="D339" t="s">
        <v>323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11296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439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9149</v>
      </c>
      <c r="C340" t="s">
        <v>10910</v>
      </c>
      <c r="D340" t="s">
        <v>323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297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297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2958</v>
      </c>
      <c r="C341" t="s">
        <v>10971</v>
      </c>
      <c r="D341" t="s">
        <v>323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297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297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6909</v>
      </c>
      <c r="C342" t="s">
        <v>10971</v>
      </c>
      <c r="D342" t="s">
        <v>323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11296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297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2631</v>
      </c>
      <c r="C343" t="s">
        <v>354</v>
      </c>
      <c r="D343" t="s">
        <v>313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297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297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7369</v>
      </c>
      <c r="C344" t="s">
        <v>373</v>
      </c>
      <c r="D344" t="s">
        <v>453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297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297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10331</v>
      </c>
      <c r="C345" t="s">
        <v>10897</v>
      </c>
      <c r="D345" t="s">
        <v>453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11296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439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11415</v>
      </c>
      <c r="C346" t="s">
        <v>10894</v>
      </c>
      <c r="D346" t="s">
        <v>453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297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297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7889</v>
      </c>
      <c r="C347" t="s">
        <v>316</v>
      </c>
      <c r="D347" t="s">
        <v>313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297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297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5624</v>
      </c>
      <c r="C348" t="s">
        <v>11410</v>
      </c>
      <c r="D348" t="s">
        <v>453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297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439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3816</v>
      </c>
      <c r="C349" t="s">
        <v>10912</v>
      </c>
      <c r="D349" t="s">
        <v>313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297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297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6527</v>
      </c>
      <c r="C350" t="s">
        <v>10900</v>
      </c>
      <c r="D350" t="s">
        <v>313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11296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439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11416</v>
      </c>
      <c r="C351" t="s">
        <v>10983</v>
      </c>
      <c r="D351" t="s">
        <v>453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297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297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9872</v>
      </c>
      <c r="C352" t="s">
        <v>316</v>
      </c>
      <c r="D352" t="s">
        <v>350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297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297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9182</v>
      </c>
      <c r="C353" t="s">
        <v>367</v>
      </c>
      <c r="D353" t="s">
        <v>453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297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297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3889</v>
      </c>
      <c r="C354" t="s">
        <v>10882</v>
      </c>
      <c r="D354" t="s">
        <v>453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11296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297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8691</v>
      </c>
      <c r="C355" t="s">
        <v>10917</v>
      </c>
      <c r="D355" t="s">
        <v>453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297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439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5658</v>
      </c>
      <c r="C356" t="s">
        <v>10906</v>
      </c>
      <c r="D356" t="s">
        <v>323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297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297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5634</v>
      </c>
      <c r="C357" t="s">
        <v>10914</v>
      </c>
      <c r="D357" t="s">
        <v>350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11296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297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8225</v>
      </c>
      <c r="C358" t="s">
        <v>10971</v>
      </c>
      <c r="D358" t="s">
        <v>350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297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297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1326</v>
      </c>
      <c r="C359" t="s">
        <v>308</v>
      </c>
      <c r="D359" t="s">
        <v>350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297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297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1127</v>
      </c>
      <c r="C360" t="s">
        <v>10874</v>
      </c>
      <c r="D360" t="s">
        <v>350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297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297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8027</v>
      </c>
      <c r="C361" t="s">
        <v>10874</v>
      </c>
      <c r="D361" t="s">
        <v>323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297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297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8881</v>
      </c>
      <c r="C362" t="s">
        <v>1208</v>
      </c>
      <c r="D362" t="s">
        <v>453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297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297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9427</v>
      </c>
      <c r="C363" t="s">
        <v>10874</v>
      </c>
      <c r="D363" t="s">
        <v>453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297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297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569</v>
      </c>
      <c r="C364" t="s">
        <v>10906</v>
      </c>
      <c r="D364" t="s">
        <v>453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297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297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10934</v>
      </c>
      <c r="C365" t="s">
        <v>354</v>
      </c>
      <c r="D365" t="s">
        <v>350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297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297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11417</v>
      </c>
      <c r="C366" t="s">
        <v>10983</v>
      </c>
      <c r="D366" t="s">
        <v>350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297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297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8185</v>
      </c>
      <c r="C367" t="s">
        <v>10874</v>
      </c>
      <c r="D367" t="s">
        <v>350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297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297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9165</v>
      </c>
      <c r="C368" t="s">
        <v>10882</v>
      </c>
      <c r="D368" t="s">
        <v>453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297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297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4403</v>
      </c>
      <c r="C369" t="s">
        <v>10925</v>
      </c>
      <c r="D369" t="s">
        <v>453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297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297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5177</v>
      </c>
      <c r="C370" t="s">
        <v>10983</v>
      </c>
      <c r="D370" t="s">
        <v>323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297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297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2882</v>
      </c>
      <c r="C371" t="s">
        <v>10876</v>
      </c>
      <c r="D371" t="s">
        <v>350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297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297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4975</v>
      </c>
      <c r="C372" t="s">
        <v>10912</v>
      </c>
      <c r="D372" t="s">
        <v>323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297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297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3376</v>
      </c>
      <c r="C373" t="s">
        <v>10917</v>
      </c>
      <c r="D373" t="s">
        <v>323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11296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439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5535</v>
      </c>
      <c r="C374" t="s">
        <v>10971</v>
      </c>
      <c r="D374" t="s">
        <v>453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297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297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10559</v>
      </c>
      <c r="C375" t="s">
        <v>10894</v>
      </c>
      <c r="D375" t="s">
        <v>323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11296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297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10753</v>
      </c>
      <c r="C376" t="s">
        <v>10878</v>
      </c>
      <c r="D376" t="s">
        <v>453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297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439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9861</v>
      </c>
      <c r="C377" t="s">
        <v>10968</v>
      </c>
      <c r="D377" t="s">
        <v>453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297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297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2073</v>
      </c>
      <c r="C378" t="s">
        <v>10929</v>
      </c>
      <c r="D378" t="s">
        <v>350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297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297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3330</v>
      </c>
      <c r="C379" t="s">
        <v>10897</v>
      </c>
      <c r="D379" t="s">
        <v>350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297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297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7973</v>
      </c>
      <c r="C380" t="s">
        <v>373</v>
      </c>
      <c r="D380" t="s">
        <v>453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297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297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786</v>
      </c>
      <c r="C381" t="s">
        <v>10884</v>
      </c>
      <c r="D381" t="s">
        <v>453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297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297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9109</v>
      </c>
      <c r="C382" t="s">
        <v>10900</v>
      </c>
      <c r="D382" t="s">
        <v>350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297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297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2776</v>
      </c>
      <c r="C383" t="s">
        <v>373</v>
      </c>
      <c r="D383" t="s">
        <v>350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297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297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8260</v>
      </c>
      <c r="C384" t="s">
        <v>308</v>
      </c>
      <c r="D384" t="s">
        <v>350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297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297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3414</v>
      </c>
      <c r="C385" t="s">
        <v>308</v>
      </c>
      <c r="D385" t="s">
        <v>453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297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297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8541</v>
      </c>
      <c r="C386" t="s">
        <v>10983</v>
      </c>
      <c r="D386" t="s">
        <v>453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297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297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4782</v>
      </c>
      <c r="C387" t="s">
        <v>10917</v>
      </c>
      <c r="D387" t="s">
        <v>350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297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297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10181</v>
      </c>
      <c r="C388" t="s">
        <v>367</v>
      </c>
      <c r="D388" t="s">
        <v>350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297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297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7772</v>
      </c>
      <c r="C389" t="s">
        <v>491</v>
      </c>
      <c r="D389" t="s">
        <v>350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297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297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7360</v>
      </c>
      <c r="C390" t="s">
        <v>10961</v>
      </c>
      <c r="D390" t="s">
        <v>323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297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297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10646</v>
      </c>
      <c r="C391" t="s">
        <v>539</v>
      </c>
      <c r="D391" t="s">
        <v>323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297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297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8359</v>
      </c>
      <c r="C392" t="s">
        <v>299</v>
      </c>
      <c r="D392" t="s">
        <v>350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11296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297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3567</v>
      </c>
      <c r="C393" t="s">
        <v>316</v>
      </c>
      <c r="D393" t="s">
        <v>323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297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297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5642</v>
      </c>
      <c r="C394" t="s">
        <v>373</v>
      </c>
      <c r="D394" t="s">
        <v>323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297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297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6704</v>
      </c>
      <c r="C395" t="s">
        <v>10925</v>
      </c>
      <c r="D395" t="s">
        <v>350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297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297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10344</v>
      </c>
      <c r="C396" t="s">
        <v>10884</v>
      </c>
      <c r="D396" t="s">
        <v>323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11296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297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7808</v>
      </c>
      <c r="C397" t="s">
        <v>10876</v>
      </c>
      <c r="D397" t="s">
        <v>453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297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297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4901</v>
      </c>
      <c r="C398" t="s">
        <v>11410</v>
      </c>
      <c r="D398" t="s">
        <v>350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11296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297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2837</v>
      </c>
      <c r="C399" t="s">
        <v>10914</v>
      </c>
      <c r="D399" t="s">
        <v>350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11296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297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9527</v>
      </c>
      <c r="C400" t="s">
        <v>10878</v>
      </c>
      <c r="D400" t="s">
        <v>323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297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297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7439</v>
      </c>
      <c r="C401" t="s">
        <v>10910</v>
      </c>
      <c r="D401" t="s">
        <v>350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297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297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7554</v>
      </c>
      <c r="C402" t="s">
        <v>316</v>
      </c>
      <c r="D402" t="s">
        <v>350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297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297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7753</v>
      </c>
      <c r="C403" t="s">
        <v>10968</v>
      </c>
      <c r="D403" t="s">
        <v>350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11296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297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2811</v>
      </c>
      <c r="C404" t="s">
        <v>10910</v>
      </c>
      <c r="D404" t="s">
        <v>323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297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297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8367</v>
      </c>
      <c r="C405" t="s">
        <v>10968</v>
      </c>
      <c r="D405" t="s">
        <v>323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297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297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1073</v>
      </c>
      <c r="C406" t="s">
        <v>10906</v>
      </c>
      <c r="D406" t="s">
        <v>350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297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297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9377</v>
      </c>
      <c r="C407" t="s">
        <v>354</v>
      </c>
      <c r="D407" t="s">
        <v>323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297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297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6268</v>
      </c>
      <c r="C408" t="s">
        <v>10917</v>
      </c>
      <c r="D408" t="s">
        <v>453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297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297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5323</v>
      </c>
      <c r="C409" t="s">
        <v>299</v>
      </c>
      <c r="D409" t="s">
        <v>453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297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297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7574</v>
      </c>
      <c r="C410" t="s">
        <v>491</v>
      </c>
      <c r="D410" t="s">
        <v>453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297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297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5497</v>
      </c>
      <c r="C411" t="s">
        <v>10906</v>
      </c>
      <c r="D411" t="s">
        <v>323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297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297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11418</v>
      </c>
      <c r="C412" t="s">
        <v>10897</v>
      </c>
      <c r="D412" t="s">
        <v>323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297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439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4221</v>
      </c>
      <c r="C413" t="s">
        <v>10929</v>
      </c>
      <c r="D413" t="s">
        <v>323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11296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439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10118</v>
      </c>
      <c r="C414" t="s">
        <v>367</v>
      </c>
      <c r="D414" t="s">
        <v>323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297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297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2604</v>
      </c>
      <c r="C415" t="s">
        <v>10971</v>
      </c>
      <c r="D415" t="s">
        <v>350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297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297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4759</v>
      </c>
      <c r="C416" t="s">
        <v>10880</v>
      </c>
      <c r="D416" t="s">
        <v>350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11296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297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1937</v>
      </c>
      <c r="C417" t="s">
        <v>10971</v>
      </c>
      <c r="D417" t="s">
        <v>350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11296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297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7906</v>
      </c>
      <c r="C418" t="s">
        <v>10897</v>
      </c>
      <c r="D418" t="s">
        <v>350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297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297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2665</v>
      </c>
      <c r="C419" t="s">
        <v>10971</v>
      </c>
      <c r="D419" t="s">
        <v>453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11296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297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5034</v>
      </c>
      <c r="C420" t="s">
        <v>573</v>
      </c>
      <c r="D420" t="s">
        <v>350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297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297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3964</v>
      </c>
      <c r="C421" t="s">
        <v>10957</v>
      </c>
      <c r="D421" t="s">
        <v>453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297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297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6588</v>
      </c>
      <c r="C422" t="s">
        <v>10929</v>
      </c>
      <c r="D422" t="s">
        <v>453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297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297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9170</v>
      </c>
      <c r="C423" t="s">
        <v>10874</v>
      </c>
      <c r="D423" t="s">
        <v>350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11296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297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9287</v>
      </c>
      <c r="C424" t="s">
        <v>10900</v>
      </c>
      <c r="D424" t="s">
        <v>453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297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297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4183</v>
      </c>
      <c r="C425" t="s">
        <v>10917</v>
      </c>
      <c r="D425" t="s">
        <v>350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297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297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8503</v>
      </c>
      <c r="C426" t="s">
        <v>308</v>
      </c>
      <c r="D426" t="s">
        <v>323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297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297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7791</v>
      </c>
      <c r="C427" t="s">
        <v>373</v>
      </c>
      <c r="D427" t="s">
        <v>350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297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297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10665</v>
      </c>
      <c r="C428" t="s">
        <v>491</v>
      </c>
      <c r="D428" t="s">
        <v>323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297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297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11419</v>
      </c>
      <c r="C429" t="s">
        <v>10884</v>
      </c>
      <c r="D429" t="s">
        <v>453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297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297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7676</v>
      </c>
      <c r="C430" t="s">
        <v>1208</v>
      </c>
      <c r="D430" t="s">
        <v>323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297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297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673</v>
      </c>
      <c r="C431" t="s">
        <v>367</v>
      </c>
      <c r="D431" t="s">
        <v>453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297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297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6032</v>
      </c>
      <c r="C432" t="s">
        <v>10878</v>
      </c>
      <c r="D432" t="s">
        <v>350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297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297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7775</v>
      </c>
      <c r="C433" t="s">
        <v>10968</v>
      </c>
      <c r="D433" t="s">
        <v>350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297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297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6235</v>
      </c>
      <c r="C434" t="s">
        <v>10884</v>
      </c>
      <c r="D434" t="s">
        <v>350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297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297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3224</v>
      </c>
      <c r="C435" t="s">
        <v>491</v>
      </c>
      <c r="D435" t="s">
        <v>350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11296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297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5905</v>
      </c>
      <c r="C436" t="s">
        <v>10912</v>
      </c>
      <c r="D436" t="s">
        <v>350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297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297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3268</v>
      </c>
      <c r="C437" t="s">
        <v>10912</v>
      </c>
      <c r="D437" t="s">
        <v>323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297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297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10784</v>
      </c>
      <c r="C438" t="s">
        <v>1208</v>
      </c>
      <c r="D438" t="s">
        <v>350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11296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297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8598</v>
      </c>
      <c r="C439" t="s">
        <v>11410</v>
      </c>
      <c r="D439" t="s">
        <v>350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297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439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10515</v>
      </c>
      <c r="C440" t="s">
        <v>10880</v>
      </c>
      <c r="D440" t="s">
        <v>323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297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297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10022</v>
      </c>
      <c r="C441" t="s">
        <v>10900</v>
      </c>
      <c r="D441" t="s">
        <v>323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297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297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5053</v>
      </c>
      <c r="C442" t="s">
        <v>11410</v>
      </c>
      <c r="D442" t="s">
        <v>323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297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297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8088</v>
      </c>
      <c r="C443" t="s">
        <v>10876</v>
      </c>
      <c r="D443" t="s">
        <v>350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297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297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374</v>
      </c>
      <c r="C444" t="s">
        <v>573</v>
      </c>
      <c r="D444" t="s">
        <v>350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297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439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6697</v>
      </c>
      <c r="C445" t="s">
        <v>10906</v>
      </c>
      <c r="D445" t="s">
        <v>323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297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297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9819</v>
      </c>
      <c r="C446" t="s">
        <v>573</v>
      </c>
      <c r="D446" t="s">
        <v>323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297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297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8074</v>
      </c>
      <c r="C447" t="s">
        <v>10917</v>
      </c>
      <c r="D447" t="s">
        <v>323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297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297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10696</v>
      </c>
      <c r="C448" t="s">
        <v>308</v>
      </c>
      <c r="D448" t="s">
        <v>350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297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297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8908</v>
      </c>
      <c r="C449" t="s">
        <v>10897</v>
      </c>
      <c r="D449" t="s">
        <v>453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297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297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6669</v>
      </c>
      <c r="C450" t="s">
        <v>1208</v>
      </c>
      <c r="D450" t="s">
        <v>323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297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297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7082</v>
      </c>
      <c r="C451" t="s">
        <v>491</v>
      </c>
      <c r="D451" t="s">
        <v>323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297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297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2730</v>
      </c>
      <c r="C452" t="s">
        <v>10876</v>
      </c>
      <c r="D452" t="s">
        <v>323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297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297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6682</v>
      </c>
      <c r="C453" t="s">
        <v>354</v>
      </c>
      <c r="D453" t="s">
        <v>453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11296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439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6008</v>
      </c>
      <c r="C454" t="s">
        <v>10874</v>
      </c>
      <c r="D454" t="s">
        <v>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297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297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11420</v>
      </c>
      <c r="C455" t="s">
        <v>10880</v>
      </c>
      <c r="D455" t="s">
        <v>453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297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297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3034</v>
      </c>
      <c r="C456" t="s">
        <v>11410</v>
      </c>
      <c r="D456" t="s">
        <v>453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297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297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8388</v>
      </c>
      <c r="C457" t="s">
        <v>10894</v>
      </c>
      <c r="D457" t="s">
        <v>453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297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297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3359</v>
      </c>
      <c r="C458" t="s">
        <v>308</v>
      </c>
      <c r="D458" t="s">
        <v>453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297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297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7333</v>
      </c>
      <c r="C459" t="s">
        <v>10957</v>
      </c>
      <c r="D459" t="s">
        <v>453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297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297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7666</v>
      </c>
      <c r="C460" t="s">
        <v>10876</v>
      </c>
      <c r="D460" t="s">
        <v>453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297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297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626</v>
      </c>
      <c r="C461" t="s">
        <v>11410</v>
      </c>
      <c r="D461" t="s">
        <v>313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297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297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11421</v>
      </c>
      <c r="C462" t="s">
        <v>539</v>
      </c>
      <c r="D462" t="s">
        <v>313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297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439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6727</v>
      </c>
      <c r="C463" t="s">
        <v>10983</v>
      </c>
      <c r="D463" t="s">
        <v>313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297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297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2587</v>
      </c>
      <c r="C464" t="s">
        <v>10897</v>
      </c>
      <c r="D464" t="s">
        <v>313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297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297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9266</v>
      </c>
      <c r="C465" t="s">
        <v>10968</v>
      </c>
      <c r="D465" t="s">
        <v>313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297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297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5212</v>
      </c>
      <c r="C466" t="s">
        <v>10882</v>
      </c>
      <c r="D466" t="s">
        <v>313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297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297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4688</v>
      </c>
      <c r="C467" t="s">
        <v>491</v>
      </c>
      <c r="D467" t="s">
        <v>313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297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297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6511</v>
      </c>
      <c r="C468" t="s">
        <v>10878</v>
      </c>
      <c r="D468" t="s">
        <v>313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297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297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5527</v>
      </c>
      <c r="C469" t="s">
        <v>308</v>
      </c>
      <c r="D469" t="s">
        <v>313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297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297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10301</v>
      </c>
      <c r="C470" t="s">
        <v>10925</v>
      </c>
      <c r="D470" t="s">
        <v>313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297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297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1683</v>
      </c>
      <c r="C471" t="s">
        <v>10961</v>
      </c>
      <c r="D471" t="s">
        <v>313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297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297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8116</v>
      </c>
      <c r="C472" t="s">
        <v>10910</v>
      </c>
      <c r="D472" t="s">
        <v>313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297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297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9116</v>
      </c>
      <c r="C473" t="s">
        <v>367</v>
      </c>
      <c r="D473" t="s">
        <v>313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297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297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1423</v>
      </c>
      <c r="C474" t="s">
        <v>10894</v>
      </c>
      <c r="D474" t="s">
        <v>313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297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297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10202</v>
      </c>
      <c r="C475" t="s">
        <v>10884</v>
      </c>
      <c r="D475" t="s">
        <v>313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297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297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8844</v>
      </c>
      <c r="C476" t="s">
        <v>573</v>
      </c>
      <c r="D476" t="s">
        <v>313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297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297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4119</v>
      </c>
      <c r="C477" t="s">
        <v>10971</v>
      </c>
      <c r="D477" t="s">
        <v>313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11296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297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8610</v>
      </c>
      <c r="C478" t="s">
        <v>10906</v>
      </c>
      <c r="D478" t="s">
        <v>313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297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297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6436</v>
      </c>
      <c r="C479" t="s">
        <v>373</v>
      </c>
      <c r="D479" t="s">
        <v>313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297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297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8594</v>
      </c>
      <c r="C480" t="s">
        <v>299</v>
      </c>
      <c r="D480" t="s">
        <v>313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297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297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9329</v>
      </c>
      <c r="C481" t="s">
        <v>10929</v>
      </c>
      <c r="D481" t="s">
        <v>313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297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297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9038</v>
      </c>
      <c r="C482" t="s">
        <v>10876</v>
      </c>
      <c r="D482" t="s">
        <v>313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297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297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9390</v>
      </c>
      <c r="C483" t="s">
        <v>308</v>
      </c>
      <c r="D483" t="s">
        <v>323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297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297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1256</v>
      </c>
      <c r="C484" t="s">
        <v>1208</v>
      </c>
      <c r="D484" t="s">
        <v>313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297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297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7303</v>
      </c>
      <c r="C485" t="s">
        <v>491</v>
      </c>
      <c r="D485" t="s">
        <v>439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297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439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6078</v>
      </c>
      <c r="C486" t="s">
        <v>10925</v>
      </c>
      <c r="D486" t="s">
        <v>439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297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439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5048</v>
      </c>
      <c r="C487" t="s">
        <v>10912</v>
      </c>
      <c r="D487" t="s">
        <v>439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297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297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5418</v>
      </c>
      <c r="C488" t="s">
        <v>10884</v>
      </c>
      <c r="D488" t="s">
        <v>439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11296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297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2993</v>
      </c>
      <c r="C489" t="s">
        <v>10876</v>
      </c>
      <c r="D489" t="s">
        <v>439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297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297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5901</v>
      </c>
      <c r="C490" t="s">
        <v>11410</v>
      </c>
      <c r="D490" t="s">
        <v>439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297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439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5266</v>
      </c>
      <c r="C491" t="s">
        <v>1208</v>
      </c>
      <c r="D491" t="s">
        <v>439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297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297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6605</v>
      </c>
      <c r="C492" t="s">
        <v>367</v>
      </c>
      <c r="D492" t="s">
        <v>439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297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439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4490</v>
      </c>
      <c r="C493" t="s">
        <v>10906</v>
      </c>
      <c r="D493" t="s">
        <v>439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297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297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1204</v>
      </c>
      <c r="C494" t="s">
        <v>10894</v>
      </c>
      <c r="D494" t="s">
        <v>439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297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297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6577</v>
      </c>
      <c r="C495" t="s">
        <v>10880</v>
      </c>
      <c r="D495" t="s">
        <v>439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297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297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3859</v>
      </c>
      <c r="C496" t="s">
        <v>10968</v>
      </c>
      <c r="D496" t="s">
        <v>439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297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297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4858</v>
      </c>
      <c r="C497" t="s">
        <v>10929</v>
      </c>
      <c r="D497" t="s">
        <v>439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297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297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5030</v>
      </c>
      <c r="C498" t="s">
        <v>316</v>
      </c>
      <c r="D498" t="s">
        <v>439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297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297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1819</v>
      </c>
      <c r="C499" t="s">
        <v>10971</v>
      </c>
      <c r="D499" t="s">
        <v>439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297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297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6628</v>
      </c>
      <c r="C500" t="s">
        <v>10983</v>
      </c>
      <c r="D500" t="s">
        <v>439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297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297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9482</v>
      </c>
      <c r="C501" t="s">
        <v>10897</v>
      </c>
      <c r="D501" t="s">
        <v>439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297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297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11422</v>
      </c>
      <c r="C502" t="s">
        <v>10874</v>
      </c>
      <c r="D502" t="s">
        <v>439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297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297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4512</v>
      </c>
      <c r="C503" t="s">
        <v>299</v>
      </c>
      <c r="D503" t="s">
        <v>439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297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297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2029</v>
      </c>
      <c r="C504" t="s">
        <v>10957</v>
      </c>
      <c r="D504" t="s">
        <v>439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297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297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7236</v>
      </c>
      <c r="C505" t="s">
        <v>10961</v>
      </c>
      <c r="D505" t="s">
        <v>439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11296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297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1898</v>
      </c>
      <c r="C506" t="s">
        <v>354</v>
      </c>
      <c r="D506" t="s">
        <v>439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297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297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5044</v>
      </c>
      <c r="C507" t="s">
        <v>299</v>
      </c>
      <c r="D507" t="s">
        <v>439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297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297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9057</v>
      </c>
      <c r="C508" t="s">
        <v>10961</v>
      </c>
      <c r="D508" t="s">
        <v>439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297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297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1225</v>
      </c>
      <c r="C509" t="s">
        <v>299</v>
      </c>
      <c r="D509" t="s">
        <v>439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297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297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1304</v>
      </c>
      <c r="C510" t="s">
        <v>299</v>
      </c>
      <c r="D510" t="s">
        <v>439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297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297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8318</v>
      </c>
      <c r="C511" t="s">
        <v>573</v>
      </c>
      <c r="D511" t="s">
        <v>439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297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439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3718</v>
      </c>
      <c r="C512" t="s">
        <v>10900</v>
      </c>
      <c r="D512" t="s">
        <v>439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297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439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3299</v>
      </c>
      <c r="C513" t="s">
        <v>10914</v>
      </c>
      <c r="D513" t="s">
        <v>439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297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439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1268</v>
      </c>
      <c r="C514" t="s">
        <v>539</v>
      </c>
      <c r="D514" t="s">
        <v>439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297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439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9544</v>
      </c>
      <c r="C515" t="s">
        <v>308</v>
      </c>
      <c r="D515" t="s">
        <v>439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297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439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9763</v>
      </c>
      <c r="C516" t="s">
        <v>10910</v>
      </c>
      <c r="D516" t="s">
        <v>439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297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439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8873</v>
      </c>
      <c r="C517" t="s">
        <v>10878</v>
      </c>
      <c r="D517" t="s">
        <v>439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297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297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6736</v>
      </c>
      <c r="C518" t="s">
        <v>10917</v>
      </c>
      <c r="D518" t="s">
        <v>439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297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439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7226</v>
      </c>
      <c r="C519" t="s">
        <v>373</v>
      </c>
      <c r="D519" t="s">
        <v>439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297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439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3850</v>
      </c>
      <c r="C520" t="s">
        <v>10882</v>
      </c>
      <c r="D520" t="s">
        <v>439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297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439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8723</v>
      </c>
      <c r="C521" t="s">
        <v>573</v>
      </c>
      <c r="D521" t="s">
        <v>439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297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297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4753</v>
      </c>
      <c r="C522" t="s">
        <v>10884</v>
      </c>
      <c r="D522" t="s">
        <v>439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297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297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2201</v>
      </c>
      <c r="C523" t="s">
        <v>1208</v>
      </c>
      <c r="D523" t="s">
        <v>439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297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297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2252</v>
      </c>
      <c r="C524" t="s">
        <v>10983</v>
      </c>
      <c r="D524" t="s">
        <v>439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297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297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9767</v>
      </c>
      <c r="C525" t="s">
        <v>299</v>
      </c>
      <c r="D525" t="s">
        <v>439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297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297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6003</v>
      </c>
      <c r="C526" t="s">
        <v>10983</v>
      </c>
      <c r="D526" t="s">
        <v>439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297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297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5680</v>
      </c>
      <c r="C527" t="s">
        <v>10874</v>
      </c>
      <c r="D527" t="s">
        <v>439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297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297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2097</v>
      </c>
      <c r="C528" t="s">
        <v>299</v>
      </c>
      <c r="D528" t="s">
        <v>439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297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297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9490</v>
      </c>
      <c r="C529" t="s">
        <v>10894</v>
      </c>
      <c r="D529" t="s">
        <v>439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297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439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7099</v>
      </c>
      <c r="C530" t="s">
        <v>10925</v>
      </c>
      <c r="D530" t="s">
        <v>439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297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297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10605</v>
      </c>
      <c r="C531" t="s">
        <v>1208</v>
      </c>
      <c r="D531" t="s">
        <v>439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297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297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6938</v>
      </c>
      <c r="C532" t="s">
        <v>10894</v>
      </c>
      <c r="D532" t="s">
        <v>439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297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297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2913</v>
      </c>
      <c r="C533" t="s">
        <v>10961</v>
      </c>
      <c r="D533" t="s">
        <v>323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297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297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10375</v>
      </c>
      <c r="C534" t="s">
        <v>10957</v>
      </c>
      <c r="D534" t="s">
        <v>323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297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297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10748</v>
      </c>
      <c r="C535" t="s">
        <v>367</v>
      </c>
      <c r="D535" t="s">
        <v>323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297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297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7655</v>
      </c>
      <c r="C536" t="s">
        <v>10983</v>
      </c>
      <c r="D536" t="s">
        <v>323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297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297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6551</v>
      </c>
      <c r="C537" t="s">
        <v>10882</v>
      </c>
      <c r="D537" t="s">
        <v>323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297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297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8508</v>
      </c>
      <c r="C538" t="s">
        <v>539</v>
      </c>
      <c r="D538" t="s">
        <v>323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297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297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10741</v>
      </c>
      <c r="C539" t="s">
        <v>10925</v>
      </c>
      <c r="D539" t="s">
        <v>323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297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297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9227</v>
      </c>
      <c r="C540" t="s">
        <v>10914</v>
      </c>
      <c r="D540" t="s">
        <v>323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297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297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5735</v>
      </c>
      <c r="C541" t="s">
        <v>10914</v>
      </c>
      <c r="D541" t="s">
        <v>323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297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297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6709</v>
      </c>
      <c r="C542" t="s">
        <v>10914</v>
      </c>
      <c r="D542" t="s">
        <v>323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297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297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5550</v>
      </c>
      <c r="C543" t="s">
        <v>491</v>
      </c>
      <c r="D543" t="s">
        <v>323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297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297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8112</v>
      </c>
      <c r="C544" t="s">
        <v>10983</v>
      </c>
      <c r="D544" t="s">
        <v>323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297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297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11423</v>
      </c>
      <c r="C545" t="s">
        <v>11410</v>
      </c>
      <c r="D545" t="s">
        <v>323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297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297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1082</v>
      </c>
      <c r="C546" t="s">
        <v>10874</v>
      </c>
      <c r="D546" t="s">
        <v>323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297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297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8354</v>
      </c>
      <c r="C547" t="s">
        <v>10917</v>
      </c>
      <c r="D547" t="s">
        <v>323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297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297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10578</v>
      </c>
      <c r="C548" t="s">
        <v>10925</v>
      </c>
      <c r="D548" t="s">
        <v>323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297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297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8446</v>
      </c>
      <c r="C549" t="s">
        <v>491</v>
      </c>
      <c r="D549" t="s">
        <v>323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11296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297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4680</v>
      </c>
      <c r="C550" t="s">
        <v>10882</v>
      </c>
      <c r="D550" t="s">
        <v>323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297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297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8614</v>
      </c>
      <c r="C551" t="s">
        <v>573</v>
      </c>
      <c r="D551" t="s">
        <v>323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297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297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11424</v>
      </c>
      <c r="C552" t="s">
        <v>10878</v>
      </c>
      <c r="D552" t="s">
        <v>323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297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297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1194</v>
      </c>
      <c r="C553" t="s">
        <v>10912</v>
      </c>
      <c r="D553" t="s">
        <v>323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297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297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5598</v>
      </c>
      <c r="C554" t="s">
        <v>316</v>
      </c>
      <c r="D554" t="s">
        <v>323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297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297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5845</v>
      </c>
      <c r="C555" t="s">
        <v>10880</v>
      </c>
      <c r="D555" t="s">
        <v>323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297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297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562</v>
      </c>
      <c r="C556" t="s">
        <v>10882</v>
      </c>
      <c r="D556" t="s">
        <v>323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297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297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4103</v>
      </c>
      <c r="C557" t="s">
        <v>354</v>
      </c>
      <c r="D557" t="s">
        <v>323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297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297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11425</v>
      </c>
      <c r="C558" t="s">
        <v>10910</v>
      </c>
      <c r="D558" t="s">
        <v>323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297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297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3164</v>
      </c>
      <c r="C559" t="s">
        <v>10929</v>
      </c>
      <c r="D559" t="s">
        <v>323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297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297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9713</v>
      </c>
      <c r="C560" t="s">
        <v>308</v>
      </c>
      <c r="D560" t="s">
        <v>323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297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297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2351</v>
      </c>
      <c r="C561" t="s">
        <v>10897</v>
      </c>
      <c r="D561" t="s">
        <v>323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297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297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4449</v>
      </c>
      <c r="C562" t="s">
        <v>10925</v>
      </c>
      <c r="D562" t="s">
        <v>323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297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297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3391</v>
      </c>
      <c r="C563" t="s">
        <v>10957</v>
      </c>
      <c r="D563" t="s">
        <v>323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297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297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10087</v>
      </c>
      <c r="C564" t="s">
        <v>373</v>
      </c>
      <c r="D564" t="s">
        <v>323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297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297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3839</v>
      </c>
      <c r="C565" t="s">
        <v>299</v>
      </c>
      <c r="D565" t="s">
        <v>323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297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297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3096</v>
      </c>
      <c r="C566" t="s">
        <v>10983</v>
      </c>
      <c r="D566" t="s">
        <v>323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297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297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9090</v>
      </c>
      <c r="C567" t="s">
        <v>1208</v>
      </c>
      <c r="D567" t="s">
        <v>323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297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297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7283</v>
      </c>
      <c r="C568" t="s">
        <v>10914</v>
      </c>
      <c r="D568" t="s">
        <v>323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297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297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8064</v>
      </c>
      <c r="C569" t="s">
        <v>308</v>
      </c>
      <c r="D569" t="s">
        <v>323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297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297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9983</v>
      </c>
      <c r="C570" t="s">
        <v>10900</v>
      </c>
      <c r="D570" t="s">
        <v>323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297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297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10108</v>
      </c>
      <c r="C571" t="s">
        <v>10971</v>
      </c>
      <c r="D571" t="s">
        <v>323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297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297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3594</v>
      </c>
      <c r="C572" t="s">
        <v>373</v>
      </c>
      <c r="D572" t="s">
        <v>323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297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297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6684</v>
      </c>
      <c r="C573" t="s">
        <v>539</v>
      </c>
      <c r="D573" t="s">
        <v>323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297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297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5945</v>
      </c>
      <c r="C574" t="s">
        <v>491</v>
      </c>
      <c r="D574" t="s">
        <v>323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297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297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8988</v>
      </c>
      <c r="C575" t="s">
        <v>10961</v>
      </c>
      <c r="D575" t="s">
        <v>323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297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297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9499</v>
      </c>
      <c r="C576" t="s">
        <v>10961</v>
      </c>
      <c r="D576" t="s">
        <v>323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297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297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3741</v>
      </c>
      <c r="C577" t="s">
        <v>10878</v>
      </c>
      <c r="D577" t="s">
        <v>323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297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297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7351</v>
      </c>
      <c r="C578" t="s">
        <v>10971</v>
      </c>
      <c r="D578" t="s">
        <v>323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297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297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2901</v>
      </c>
      <c r="C579" t="s">
        <v>299</v>
      </c>
      <c r="D579" t="s">
        <v>323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297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297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9965</v>
      </c>
      <c r="C580" t="s">
        <v>10961</v>
      </c>
      <c r="D580" t="s">
        <v>323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297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297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5770</v>
      </c>
      <c r="C581" t="s">
        <v>10912</v>
      </c>
      <c r="D581" t="s">
        <v>323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297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297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8191</v>
      </c>
      <c r="C582" t="s">
        <v>373</v>
      </c>
      <c r="D582" t="s">
        <v>323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297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297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2608</v>
      </c>
      <c r="C583" t="s">
        <v>10880</v>
      </c>
      <c r="D583" t="s">
        <v>323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297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297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5853</v>
      </c>
      <c r="C584" t="s">
        <v>491</v>
      </c>
      <c r="D584" t="s">
        <v>323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297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297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9477</v>
      </c>
      <c r="C585" t="s">
        <v>10925</v>
      </c>
      <c r="D585" t="s">
        <v>323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297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297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8945</v>
      </c>
      <c r="C586" t="s">
        <v>354</v>
      </c>
      <c r="D586" t="s">
        <v>323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297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297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11012</v>
      </c>
      <c r="C587" t="s">
        <v>10929</v>
      </c>
      <c r="D587" t="s">
        <v>323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297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297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9438</v>
      </c>
      <c r="C588" t="s">
        <v>10914</v>
      </c>
      <c r="D588" t="s">
        <v>323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297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297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556</v>
      </c>
      <c r="C589" t="s">
        <v>10929</v>
      </c>
      <c r="D589" t="s">
        <v>323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297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297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9853</v>
      </c>
      <c r="C590" t="s">
        <v>10880</v>
      </c>
      <c r="D590" t="s">
        <v>323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297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297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6591</v>
      </c>
      <c r="C591" t="s">
        <v>10957</v>
      </c>
      <c r="D591" t="s">
        <v>323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297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297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9569</v>
      </c>
      <c r="C592" t="s">
        <v>10983</v>
      </c>
      <c r="D592" t="s">
        <v>323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297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297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7551</v>
      </c>
      <c r="C593" t="s">
        <v>10884</v>
      </c>
      <c r="D593" t="s">
        <v>323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297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297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4281</v>
      </c>
      <c r="C594" t="s">
        <v>354</v>
      </c>
      <c r="D594" t="s">
        <v>323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297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297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2340</v>
      </c>
      <c r="C595" t="s">
        <v>299</v>
      </c>
      <c r="D595" t="s">
        <v>323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297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297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3079</v>
      </c>
      <c r="C596" t="s">
        <v>354</v>
      </c>
      <c r="D596" t="s">
        <v>323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297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297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6370</v>
      </c>
      <c r="C597" t="s">
        <v>10925</v>
      </c>
      <c r="D597" t="s">
        <v>323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297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297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7956</v>
      </c>
      <c r="C598" t="s">
        <v>10961</v>
      </c>
      <c r="D598" t="s">
        <v>323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297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297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6613</v>
      </c>
      <c r="C599" t="s">
        <v>10914</v>
      </c>
      <c r="D599" t="s">
        <v>323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297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297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6850</v>
      </c>
      <c r="C600" t="s">
        <v>10957</v>
      </c>
      <c r="D600" t="s">
        <v>323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297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297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10443</v>
      </c>
      <c r="C601" t="s">
        <v>491</v>
      </c>
      <c r="D601" t="s">
        <v>323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297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297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8755</v>
      </c>
      <c r="C602" t="s">
        <v>10961</v>
      </c>
      <c r="D602" t="s">
        <v>323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297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297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8801</v>
      </c>
      <c r="C603" t="s">
        <v>10876</v>
      </c>
      <c r="D603" t="s">
        <v>323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297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297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1396</v>
      </c>
      <c r="C604" t="s">
        <v>10912</v>
      </c>
      <c r="D604" t="s">
        <v>323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297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297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326</v>
      </c>
      <c r="C605" t="s">
        <v>354</v>
      </c>
      <c r="D605" t="s">
        <v>323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297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297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4702</v>
      </c>
      <c r="C606" t="s">
        <v>10906</v>
      </c>
      <c r="D606" t="s">
        <v>323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297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297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6463</v>
      </c>
      <c r="C607" t="s">
        <v>11234</v>
      </c>
      <c r="D607" t="s">
        <v>453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297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439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3062</v>
      </c>
      <c r="C608" t="s">
        <v>491</v>
      </c>
      <c r="D608" t="s">
        <v>350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297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297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5373</v>
      </c>
      <c r="C609" t="s">
        <v>539</v>
      </c>
      <c r="D609" t="s">
        <v>350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297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297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5000</v>
      </c>
      <c r="C610" t="s">
        <v>10983</v>
      </c>
      <c r="D610" t="s">
        <v>350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297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297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11426</v>
      </c>
      <c r="C611" t="s">
        <v>10910</v>
      </c>
      <c r="D611" t="s">
        <v>350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297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297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355</v>
      </c>
      <c r="C612" t="s">
        <v>354</v>
      </c>
      <c r="D612" t="s">
        <v>350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297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297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8000</v>
      </c>
      <c r="C613" t="s">
        <v>308</v>
      </c>
      <c r="D613" t="s">
        <v>350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297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297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8632</v>
      </c>
      <c r="C614" t="s">
        <v>10880</v>
      </c>
      <c r="D614" t="s">
        <v>350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297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297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10776</v>
      </c>
      <c r="C615" t="s">
        <v>10880</v>
      </c>
      <c r="D615" t="s">
        <v>350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297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297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11427</v>
      </c>
      <c r="C616" t="s">
        <v>10897</v>
      </c>
      <c r="D616" t="s">
        <v>350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297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297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8814</v>
      </c>
      <c r="C617" t="s">
        <v>10912</v>
      </c>
      <c r="D617" t="s">
        <v>350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297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297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8731</v>
      </c>
      <c r="C618" t="s">
        <v>10897</v>
      </c>
      <c r="D618" t="s">
        <v>350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297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297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8203</v>
      </c>
      <c r="C619" t="s">
        <v>10894</v>
      </c>
      <c r="D619" t="s">
        <v>350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297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297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10178</v>
      </c>
      <c r="C620" t="s">
        <v>10912</v>
      </c>
      <c r="D620" t="s">
        <v>350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297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297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4546</v>
      </c>
      <c r="C621" t="s">
        <v>367</v>
      </c>
      <c r="D621" t="s">
        <v>350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297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297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11428</v>
      </c>
      <c r="C622" t="s">
        <v>539</v>
      </c>
      <c r="D622" t="s">
        <v>350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297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297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3147</v>
      </c>
      <c r="C623" t="s">
        <v>10900</v>
      </c>
      <c r="D623" t="s">
        <v>350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297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297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10732</v>
      </c>
      <c r="C624" t="s">
        <v>10878</v>
      </c>
      <c r="D624" t="s">
        <v>350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297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297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10572</v>
      </c>
      <c r="C625" t="s">
        <v>10882</v>
      </c>
      <c r="D625" t="s">
        <v>350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297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297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7561</v>
      </c>
      <c r="C626" t="s">
        <v>1208</v>
      </c>
      <c r="D626" t="s">
        <v>350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297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297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10433</v>
      </c>
      <c r="C627" t="s">
        <v>573</v>
      </c>
      <c r="D627" t="s">
        <v>350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297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297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8653</v>
      </c>
      <c r="C628" t="s">
        <v>373</v>
      </c>
      <c r="D628" t="s">
        <v>350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297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297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7075</v>
      </c>
      <c r="C629" t="s">
        <v>10894</v>
      </c>
      <c r="D629" t="s">
        <v>350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297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297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2244</v>
      </c>
      <c r="C630" t="s">
        <v>10878</v>
      </c>
      <c r="D630" t="s">
        <v>350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297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297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8837</v>
      </c>
      <c r="C631" t="s">
        <v>10914</v>
      </c>
      <c r="D631" t="s">
        <v>350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297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297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4629</v>
      </c>
      <c r="C632" t="s">
        <v>10906</v>
      </c>
      <c r="D632" t="s">
        <v>350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297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297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8821</v>
      </c>
      <c r="C633" t="s">
        <v>10914</v>
      </c>
      <c r="D633" t="s">
        <v>350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297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297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7718</v>
      </c>
      <c r="C634" t="s">
        <v>10906</v>
      </c>
      <c r="D634" t="s">
        <v>350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297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297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1332</v>
      </c>
      <c r="C635" t="s">
        <v>10880</v>
      </c>
      <c r="D635" t="s">
        <v>350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297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297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1694</v>
      </c>
      <c r="C636" t="s">
        <v>10874</v>
      </c>
      <c r="D636" t="s">
        <v>350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297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297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4300</v>
      </c>
      <c r="C637" t="s">
        <v>354</v>
      </c>
      <c r="D637" t="s">
        <v>350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297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297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7409</v>
      </c>
      <c r="C638" t="s">
        <v>10874</v>
      </c>
      <c r="D638" t="s">
        <v>350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297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297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11429</v>
      </c>
      <c r="C639" t="s">
        <v>10929</v>
      </c>
      <c r="D639" t="s">
        <v>350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297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297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7632</v>
      </c>
      <c r="C640" t="s">
        <v>10874</v>
      </c>
      <c r="D640" t="s">
        <v>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297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297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11430</v>
      </c>
      <c r="C641" t="s">
        <v>10906</v>
      </c>
      <c r="D641" t="s">
        <v>350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297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297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875</v>
      </c>
      <c r="C642" t="s">
        <v>10929</v>
      </c>
      <c r="D642" t="s">
        <v>350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297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297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7709</v>
      </c>
      <c r="C643" t="s">
        <v>354</v>
      </c>
      <c r="D643" t="s">
        <v>350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297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297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6732</v>
      </c>
      <c r="C644" t="s">
        <v>1208</v>
      </c>
      <c r="D644" t="s">
        <v>350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297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297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9615</v>
      </c>
      <c r="C645" t="s">
        <v>10925</v>
      </c>
      <c r="D645" t="s">
        <v>350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297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297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777</v>
      </c>
      <c r="C646" t="s">
        <v>10961</v>
      </c>
      <c r="D646" t="s">
        <v>350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297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297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2725</v>
      </c>
      <c r="C647" t="s">
        <v>10880</v>
      </c>
      <c r="D647" t="s">
        <v>350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297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297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11431</v>
      </c>
      <c r="C648" t="s">
        <v>10912</v>
      </c>
      <c r="D648" t="s">
        <v>350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297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297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2237</v>
      </c>
      <c r="C649" t="s">
        <v>10983</v>
      </c>
      <c r="D649" t="s">
        <v>350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297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297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2292</v>
      </c>
      <c r="C650" t="s">
        <v>10880</v>
      </c>
      <c r="D650" t="s">
        <v>350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297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297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5405</v>
      </c>
      <c r="C651" t="s">
        <v>10968</v>
      </c>
      <c r="D651" t="s">
        <v>350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297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297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5502</v>
      </c>
      <c r="C652" t="s">
        <v>354</v>
      </c>
      <c r="D652" t="s">
        <v>350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297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297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7833</v>
      </c>
      <c r="C653" t="s">
        <v>354</v>
      </c>
      <c r="D653" t="s">
        <v>350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297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297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1518</v>
      </c>
      <c r="C654" t="s">
        <v>573</v>
      </c>
      <c r="D654" t="s">
        <v>350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297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297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7597</v>
      </c>
      <c r="C655" t="s">
        <v>539</v>
      </c>
      <c r="D655" t="s">
        <v>350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297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297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10396</v>
      </c>
      <c r="C656" t="s">
        <v>10894</v>
      </c>
      <c r="D656" t="s">
        <v>350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297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297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11432</v>
      </c>
      <c r="C657" t="s">
        <v>316</v>
      </c>
      <c r="D657" t="s">
        <v>350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297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297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4535</v>
      </c>
      <c r="C658" t="s">
        <v>10882</v>
      </c>
      <c r="D658" t="s">
        <v>350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297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297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2576</v>
      </c>
      <c r="C659" t="s">
        <v>10912</v>
      </c>
      <c r="D659" t="s">
        <v>350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297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297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6021</v>
      </c>
      <c r="C660" t="s">
        <v>373</v>
      </c>
      <c r="D660" t="s">
        <v>350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297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297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2791</v>
      </c>
      <c r="C661" t="s">
        <v>316</v>
      </c>
      <c r="D661" t="s">
        <v>350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297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297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3237</v>
      </c>
      <c r="C662" t="s">
        <v>10925</v>
      </c>
      <c r="D662" t="s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297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297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4013</v>
      </c>
      <c r="C663" t="s">
        <v>10968</v>
      </c>
      <c r="D663" t="s">
        <v>350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297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297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10757</v>
      </c>
      <c r="C664" t="s">
        <v>10961</v>
      </c>
      <c r="D664" t="s">
        <v>350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297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297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6574</v>
      </c>
      <c r="C665" t="s">
        <v>10983</v>
      </c>
      <c r="D665" t="s">
        <v>350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297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297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6846</v>
      </c>
      <c r="C666" t="s">
        <v>10880</v>
      </c>
      <c r="D666" t="s">
        <v>350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297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297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4769</v>
      </c>
      <c r="C667" t="s">
        <v>10983</v>
      </c>
      <c r="D667" t="s">
        <v>350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11296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297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7261</v>
      </c>
      <c r="C668" t="s">
        <v>539</v>
      </c>
      <c r="D668" t="s">
        <v>350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11296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297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7067</v>
      </c>
      <c r="C669" t="s">
        <v>10874</v>
      </c>
      <c r="D669" t="s">
        <v>350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11296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297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9957</v>
      </c>
      <c r="C670" t="s">
        <v>308</v>
      </c>
      <c r="D670" t="s">
        <v>350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297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297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7743</v>
      </c>
      <c r="C671" t="s">
        <v>10906</v>
      </c>
      <c r="D671" t="s">
        <v>350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297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297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610</v>
      </c>
      <c r="C672" t="s">
        <v>10957</v>
      </c>
      <c r="D672" t="s">
        <v>350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297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297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3407</v>
      </c>
      <c r="C673" t="s">
        <v>10968</v>
      </c>
      <c r="D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297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297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5462</v>
      </c>
      <c r="C674" t="s">
        <v>316</v>
      </c>
      <c r="D674" t="s">
        <v>350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297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297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11433</v>
      </c>
      <c r="C675" t="s">
        <v>354</v>
      </c>
      <c r="D675" t="s">
        <v>350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297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297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7686</v>
      </c>
      <c r="C676" t="s">
        <v>10910</v>
      </c>
      <c r="D676" t="s">
        <v>350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11296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297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681</v>
      </c>
      <c r="C677" t="s">
        <v>367</v>
      </c>
      <c r="D677" t="s">
        <v>350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297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297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4959</v>
      </c>
      <c r="C678" t="s">
        <v>299</v>
      </c>
      <c r="D678" t="s">
        <v>350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297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297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5513</v>
      </c>
      <c r="C679" t="s">
        <v>10968</v>
      </c>
      <c r="D679" t="s">
        <v>350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297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297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9088</v>
      </c>
      <c r="C680" t="s">
        <v>373</v>
      </c>
      <c r="D680" t="s">
        <v>350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297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297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10750</v>
      </c>
      <c r="C681" t="s">
        <v>10961</v>
      </c>
      <c r="D681" t="s">
        <v>350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297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297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8004</v>
      </c>
      <c r="C682" t="s">
        <v>10929</v>
      </c>
      <c r="D682" t="s">
        <v>350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297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297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4849</v>
      </c>
      <c r="C683" t="s">
        <v>10910</v>
      </c>
      <c r="D683" t="s">
        <v>350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297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297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10721</v>
      </c>
      <c r="C684" t="s">
        <v>10876</v>
      </c>
      <c r="D684" t="s">
        <v>350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297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297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3868</v>
      </c>
      <c r="C685" t="s">
        <v>10878</v>
      </c>
      <c r="D685" t="s">
        <v>350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297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297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1480</v>
      </c>
      <c r="C686" t="s">
        <v>10917</v>
      </c>
      <c r="D686" t="s">
        <v>350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297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297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6086</v>
      </c>
      <c r="C687" t="s">
        <v>354</v>
      </c>
      <c r="D687" t="s">
        <v>350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297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297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5962</v>
      </c>
      <c r="C688" t="s">
        <v>10894</v>
      </c>
      <c r="D688" t="s">
        <v>350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297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297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2332</v>
      </c>
      <c r="C689" t="s">
        <v>10878</v>
      </c>
      <c r="D689" t="s">
        <v>350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297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297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3526</v>
      </c>
      <c r="C690" t="s">
        <v>10882</v>
      </c>
      <c r="D690" t="s">
        <v>350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297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297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7011</v>
      </c>
      <c r="C691" t="s">
        <v>10894</v>
      </c>
      <c r="D691" t="s">
        <v>350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297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439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2567</v>
      </c>
      <c r="C692" t="s">
        <v>11410</v>
      </c>
      <c r="D692" t="s">
        <v>350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297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297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11434</v>
      </c>
      <c r="C693" t="s">
        <v>367</v>
      </c>
      <c r="D693" t="s">
        <v>350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297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297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9924</v>
      </c>
      <c r="C694" t="s">
        <v>10961</v>
      </c>
      <c r="D694" t="s">
        <v>350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297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297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7146</v>
      </c>
      <c r="C695" t="s">
        <v>10874</v>
      </c>
      <c r="D695" t="s">
        <v>350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297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297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5591</v>
      </c>
      <c r="C696" t="s">
        <v>10884</v>
      </c>
      <c r="D696" t="s">
        <v>350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297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297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2739</v>
      </c>
      <c r="C697" t="s">
        <v>10929</v>
      </c>
      <c r="D697" t="s">
        <v>350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297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297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5818</v>
      </c>
      <c r="C698" t="s">
        <v>10876</v>
      </c>
      <c r="D698" t="s">
        <v>350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297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297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10105</v>
      </c>
      <c r="C699" t="s">
        <v>10983</v>
      </c>
      <c r="D699" t="s">
        <v>350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297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297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5918</v>
      </c>
      <c r="C700" t="s">
        <v>10880</v>
      </c>
      <c r="D700" t="s">
        <v>350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297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297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6316</v>
      </c>
      <c r="C701" t="s">
        <v>10880</v>
      </c>
      <c r="D701" t="s">
        <v>350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297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297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4365</v>
      </c>
      <c r="C702" t="s">
        <v>10906</v>
      </c>
      <c r="D702" t="s">
        <v>350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297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297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4601</v>
      </c>
      <c r="C703" t="s">
        <v>10874</v>
      </c>
      <c r="D703" t="s">
        <v>350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297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297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10250</v>
      </c>
      <c r="C704" t="s">
        <v>354</v>
      </c>
      <c r="D704" t="s">
        <v>350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297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297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2256</v>
      </c>
      <c r="C705" t="s">
        <v>11234</v>
      </c>
      <c r="D705" t="s">
        <v>350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297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297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3367</v>
      </c>
      <c r="C706" t="s">
        <v>11234</v>
      </c>
      <c r="D706" t="s">
        <v>350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297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439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8477</v>
      </c>
      <c r="C707" t="s">
        <v>10906</v>
      </c>
      <c r="D707" t="s">
        <v>350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297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297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3308</v>
      </c>
      <c r="C708" t="s">
        <v>10912</v>
      </c>
      <c r="D708" t="s">
        <v>350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297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297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5601</v>
      </c>
      <c r="C709" t="s">
        <v>10957</v>
      </c>
      <c r="D709" t="s">
        <v>350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297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297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3125</v>
      </c>
      <c r="C710" t="s">
        <v>10874</v>
      </c>
      <c r="D710" t="s">
        <v>350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297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297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3633</v>
      </c>
      <c r="C711" t="s">
        <v>539</v>
      </c>
      <c r="D711" t="s">
        <v>350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297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297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1722</v>
      </c>
      <c r="C712" t="s">
        <v>299</v>
      </c>
      <c r="D712" t="s">
        <v>323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297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439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1234</v>
      </c>
      <c r="C713" t="s">
        <v>10900</v>
      </c>
      <c r="D713" t="s">
        <v>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297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439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11435</v>
      </c>
      <c r="C714" t="s">
        <v>1208</v>
      </c>
      <c r="D714" t="s">
        <v>350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297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297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1020</v>
      </c>
      <c r="C715" t="s">
        <v>10882</v>
      </c>
      <c r="D715" t="s">
        <v>350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297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297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10777</v>
      </c>
      <c r="C716" t="s">
        <v>10894</v>
      </c>
      <c r="D716" t="s">
        <v>350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297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297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2089</v>
      </c>
      <c r="C717" t="s">
        <v>10925</v>
      </c>
      <c r="D717" t="s">
        <v>350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297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297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6774</v>
      </c>
      <c r="C718" t="s">
        <v>10983</v>
      </c>
      <c r="D718" t="s">
        <v>350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297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297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7140</v>
      </c>
      <c r="C719" t="s">
        <v>10876</v>
      </c>
      <c r="D719" t="s">
        <v>350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297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297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1904</v>
      </c>
      <c r="C720" t="s">
        <v>10874</v>
      </c>
      <c r="D720" t="s">
        <v>350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297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297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6760</v>
      </c>
      <c r="C721" t="s">
        <v>10874</v>
      </c>
      <c r="D721" t="s">
        <v>350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297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297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4068</v>
      </c>
      <c r="C722" t="s">
        <v>11234</v>
      </c>
      <c r="D722" t="s">
        <v>350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297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297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10367</v>
      </c>
      <c r="C723" t="s">
        <v>539</v>
      </c>
      <c r="D723" t="s">
        <v>350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297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297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1962</v>
      </c>
      <c r="C724" t="s">
        <v>10876</v>
      </c>
      <c r="D724" t="s">
        <v>350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297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297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9629</v>
      </c>
      <c r="C725" t="s">
        <v>491</v>
      </c>
      <c r="D725" t="s">
        <v>350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297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297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2087</v>
      </c>
      <c r="C726" t="s">
        <v>10884</v>
      </c>
      <c r="D726" t="s">
        <v>350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297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297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2592</v>
      </c>
      <c r="C727" t="s">
        <v>10929</v>
      </c>
      <c r="D727" t="s">
        <v>350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297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297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8577</v>
      </c>
      <c r="C728" t="s">
        <v>10983</v>
      </c>
      <c r="D728" t="s">
        <v>350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297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297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7691</v>
      </c>
      <c r="C729" t="s">
        <v>10880</v>
      </c>
      <c r="D729" t="s">
        <v>350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297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297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6398</v>
      </c>
      <c r="C730" t="s">
        <v>10917</v>
      </c>
      <c r="D730" t="s">
        <v>350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297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297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1698</v>
      </c>
      <c r="C731" t="s">
        <v>10874</v>
      </c>
      <c r="D731" t="s">
        <v>350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297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297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10662</v>
      </c>
      <c r="C732" t="s">
        <v>373</v>
      </c>
      <c r="D732" t="s">
        <v>350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297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297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7925</v>
      </c>
      <c r="C733" t="s">
        <v>10925</v>
      </c>
      <c r="D733" t="s">
        <v>350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297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297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10793</v>
      </c>
      <c r="C734" t="s">
        <v>316</v>
      </c>
      <c r="D734" t="s">
        <v>350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297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297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11436</v>
      </c>
      <c r="C735" t="s">
        <v>10971</v>
      </c>
      <c r="D735" t="s">
        <v>350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297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297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8626</v>
      </c>
      <c r="C736" t="s">
        <v>299</v>
      </c>
      <c r="D736" t="s">
        <v>350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297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297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8954</v>
      </c>
      <c r="C737" t="s">
        <v>10912</v>
      </c>
      <c r="D737" t="s">
        <v>350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297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297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7189</v>
      </c>
      <c r="C738" t="s">
        <v>10882</v>
      </c>
      <c r="D738" t="s">
        <v>350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297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297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3335</v>
      </c>
      <c r="C739" t="s">
        <v>299</v>
      </c>
      <c r="D739" t="s">
        <v>350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297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297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7158</v>
      </c>
      <c r="C740" t="s">
        <v>10874</v>
      </c>
      <c r="D740" t="s">
        <v>350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297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297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5929</v>
      </c>
      <c r="C741" t="s">
        <v>354</v>
      </c>
      <c r="D741" t="s">
        <v>350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297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297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2467</v>
      </c>
      <c r="C742" t="s">
        <v>10957</v>
      </c>
      <c r="D742" t="s">
        <v>350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297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297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2160</v>
      </c>
      <c r="C743" t="s">
        <v>1208</v>
      </c>
      <c r="D743" t="s">
        <v>350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297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297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2620</v>
      </c>
      <c r="C744" t="s">
        <v>10874</v>
      </c>
      <c r="D744" t="s">
        <v>350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297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297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6974</v>
      </c>
      <c r="C745" t="s">
        <v>10957</v>
      </c>
      <c r="D745" t="s">
        <v>350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297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297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9231</v>
      </c>
      <c r="C746" t="s">
        <v>11410</v>
      </c>
      <c r="D746" t="s">
        <v>350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297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297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7090</v>
      </c>
      <c r="C747" t="s">
        <v>10914</v>
      </c>
      <c r="D747" t="s">
        <v>350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297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297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9855</v>
      </c>
      <c r="C748" t="s">
        <v>10968</v>
      </c>
      <c r="D748" t="s">
        <v>350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297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297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6617</v>
      </c>
      <c r="C749" t="s">
        <v>10968</v>
      </c>
      <c r="D749" t="s">
        <v>350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297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297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9013</v>
      </c>
      <c r="C750" t="s">
        <v>10878</v>
      </c>
      <c r="D750" t="s">
        <v>350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297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297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5810</v>
      </c>
      <c r="C751" t="s">
        <v>354</v>
      </c>
      <c r="D751" t="s">
        <v>350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297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297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6751</v>
      </c>
      <c r="C752" t="s">
        <v>10957</v>
      </c>
      <c r="D752" t="s">
        <v>350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297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297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10121</v>
      </c>
      <c r="C753" t="s">
        <v>373</v>
      </c>
      <c r="D753" t="s">
        <v>350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297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297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7114</v>
      </c>
      <c r="C754" t="s">
        <v>10983</v>
      </c>
      <c r="D754" t="s">
        <v>350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297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297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4516</v>
      </c>
      <c r="C755" t="s">
        <v>10876</v>
      </c>
      <c r="D755" t="s">
        <v>350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297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297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5941</v>
      </c>
      <c r="C756" t="s">
        <v>354</v>
      </c>
      <c r="D756" t="s">
        <v>350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297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297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11437</v>
      </c>
      <c r="C757" t="s">
        <v>10910</v>
      </c>
      <c r="D757" t="s">
        <v>350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297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297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1494</v>
      </c>
      <c r="C758" t="s">
        <v>354</v>
      </c>
      <c r="D758" t="s">
        <v>350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297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297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10294</v>
      </c>
      <c r="C759" t="s">
        <v>10884</v>
      </c>
      <c r="D759" t="s">
        <v>350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297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297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8413</v>
      </c>
      <c r="C760" t="s">
        <v>10971</v>
      </c>
      <c r="D760" t="s">
        <v>453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297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297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3439</v>
      </c>
      <c r="C761" t="s">
        <v>10880</v>
      </c>
      <c r="D761" t="s">
        <v>453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297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297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8408</v>
      </c>
      <c r="C762" t="s">
        <v>373</v>
      </c>
      <c r="D762" t="s">
        <v>453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297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297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9906</v>
      </c>
      <c r="C763" t="s">
        <v>10925</v>
      </c>
      <c r="D763" t="s">
        <v>453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297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297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9017</v>
      </c>
      <c r="C764" t="s">
        <v>373</v>
      </c>
      <c r="D764" t="s">
        <v>453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297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297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7746</v>
      </c>
      <c r="C765" t="s">
        <v>316</v>
      </c>
      <c r="D765" t="s">
        <v>453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297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297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7402</v>
      </c>
      <c r="C766" t="s">
        <v>10878</v>
      </c>
      <c r="D766" t="s">
        <v>453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297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439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11438</v>
      </c>
      <c r="C767" t="s">
        <v>308</v>
      </c>
      <c r="D767" t="s">
        <v>453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297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297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8273</v>
      </c>
      <c r="C768" t="s">
        <v>11410</v>
      </c>
      <c r="D768" t="s">
        <v>453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297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297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11439</v>
      </c>
      <c r="C769" t="s">
        <v>10957</v>
      </c>
      <c r="D769" t="s">
        <v>453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297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297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3616</v>
      </c>
      <c r="C770" t="s">
        <v>10912</v>
      </c>
      <c r="D770" t="s">
        <v>453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297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297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10548</v>
      </c>
      <c r="C771" t="s">
        <v>11410</v>
      </c>
      <c r="D771" t="s">
        <v>453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297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297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9749</v>
      </c>
      <c r="C772" t="s">
        <v>10894</v>
      </c>
      <c r="D772" t="s">
        <v>453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297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297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505</v>
      </c>
      <c r="C773" t="s">
        <v>10906</v>
      </c>
      <c r="D773" t="s">
        <v>453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297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297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6858</v>
      </c>
      <c r="C774" t="s">
        <v>10910</v>
      </c>
      <c r="D774" t="s">
        <v>453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297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297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5993</v>
      </c>
      <c r="C775" t="s">
        <v>316</v>
      </c>
      <c r="D775" t="s">
        <v>453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297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297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7703</v>
      </c>
      <c r="C776" t="s">
        <v>10878</v>
      </c>
      <c r="D776" t="s">
        <v>453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297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297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8137</v>
      </c>
      <c r="C777" t="s">
        <v>11410</v>
      </c>
      <c r="D777" t="s">
        <v>453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297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297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9985</v>
      </c>
      <c r="C778" t="s">
        <v>10894</v>
      </c>
      <c r="D778" t="s">
        <v>453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297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439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3322</v>
      </c>
      <c r="C779" t="s">
        <v>10914</v>
      </c>
      <c r="D779" t="s">
        <v>453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297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297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6676</v>
      </c>
      <c r="C780" t="s">
        <v>10894</v>
      </c>
      <c r="D780" t="s">
        <v>453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297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297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10411</v>
      </c>
      <c r="C781" t="s">
        <v>539</v>
      </c>
      <c r="D781" t="s">
        <v>453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297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297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5366</v>
      </c>
      <c r="C782" t="s">
        <v>10900</v>
      </c>
      <c r="D782" t="s">
        <v>453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297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297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3249</v>
      </c>
      <c r="C783" t="s">
        <v>10971</v>
      </c>
      <c r="D783" t="s">
        <v>453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297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297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8877</v>
      </c>
      <c r="C784" t="s">
        <v>308</v>
      </c>
      <c r="D784" t="s">
        <v>453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297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297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8546</v>
      </c>
      <c r="C785" t="s">
        <v>539</v>
      </c>
      <c r="D785" t="s">
        <v>453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297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439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865</v>
      </c>
      <c r="C786" t="s">
        <v>10925</v>
      </c>
      <c r="D786" t="s">
        <v>453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297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297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2973</v>
      </c>
      <c r="C787" t="s">
        <v>10910</v>
      </c>
      <c r="D787" t="s">
        <v>453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297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297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6442</v>
      </c>
      <c r="C788" t="s">
        <v>10910</v>
      </c>
      <c r="D788" t="s">
        <v>453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297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297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1216</v>
      </c>
      <c r="C789" t="s">
        <v>354</v>
      </c>
      <c r="D789" t="s">
        <v>453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297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297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7300</v>
      </c>
      <c r="C790" t="s">
        <v>373</v>
      </c>
      <c r="D790" t="s">
        <v>453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297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297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5328</v>
      </c>
      <c r="C791" t="s">
        <v>573</v>
      </c>
      <c r="D791" t="s">
        <v>453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297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297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8236</v>
      </c>
      <c r="C792" t="s">
        <v>10983</v>
      </c>
      <c r="D792" t="s">
        <v>453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297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297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1173</v>
      </c>
      <c r="C793" t="s">
        <v>10897</v>
      </c>
      <c r="D793" t="s">
        <v>453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297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297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1941</v>
      </c>
      <c r="C794" t="s">
        <v>316</v>
      </c>
      <c r="D794" t="s">
        <v>453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297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297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3288</v>
      </c>
      <c r="C795" t="s">
        <v>10983</v>
      </c>
      <c r="D795" t="s">
        <v>453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297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297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4094</v>
      </c>
      <c r="C796" t="s">
        <v>308</v>
      </c>
      <c r="D796" t="s">
        <v>453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297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297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7837</v>
      </c>
      <c r="C797" t="s">
        <v>354</v>
      </c>
      <c r="D797" t="s">
        <v>453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297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297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7618</v>
      </c>
      <c r="C798" t="s">
        <v>10925</v>
      </c>
      <c r="D798" t="s">
        <v>453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11296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297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8012</v>
      </c>
      <c r="C799" t="s">
        <v>10925</v>
      </c>
      <c r="D799" t="s">
        <v>453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297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297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11274</v>
      </c>
      <c r="C800" t="s">
        <v>11410</v>
      </c>
      <c r="D800" t="s">
        <v>453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297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439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8044</v>
      </c>
      <c r="C801" t="s">
        <v>10897</v>
      </c>
      <c r="D801" t="s">
        <v>453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297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297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5190</v>
      </c>
      <c r="C802" t="s">
        <v>354</v>
      </c>
      <c r="D802" t="s">
        <v>453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297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297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4697</v>
      </c>
      <c r="C803" t="s">
        <v>299</v>
      </c>
      <c r="D803" t="s">
        <v>453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297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297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4083</v>
      </c>
      <c r="C804" t="s">
        <v>491</v>
      </c>
      <c r="D804" t="s">
        <v>453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297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297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8669</v>
      </c>
      <c r="C805" t="s">
        <v>367</v>
      </c>
      <c r="D805" t="s">
        <v>453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297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297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5909</v>
      </c>
      <c r="C806" t="s">
        <v>10894</v>
      </c>
      <c r="D806" t="s">
        <v>453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297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297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3545</v>
      </c>
      <c r="C807" t="s">
        <v>10983</v>
      </c>
      <c r="D807" t="s">
        <v>453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297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297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8030</v>
      </c>
      <c r="C808" t="s">
        <v>10917</v>
      </c>
      <c r="D808" t="s">
        <v>453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297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297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7528</v>
      </c>
      <c r="C809" t="s">
        <v>10929</v>
      </c>
      <c r="D809" t="s">
        <v>453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297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297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9928</v>
      </c>
      <c r="C810" t="s">
        <v>10917</v>
      </c>
      <c r="D810" t="s">
        <v>453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297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297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6228</v>
      </c>
      <c r="C811" t="s">
        <v>10876</v>
      </c>
      <c r="D811" t="s">
        <v>453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297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297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6410</v>
      </c>
      <c r="C812" t="s">
        <v>539</v>
      </c>
      <c r="D812" t="s">
        <v>453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297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297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6599</v>
      </c>
      <c r="C813" t="s">
        <v>573</v>
      </c>
      <c r="D813" t="s">
        <v>453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297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297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11440</v>
      </c>
      <c r="C814" t="s">
        <v>10880</v>
      </c>
      <c r="D814" t="s">
        <v>453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297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297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6046</v>
      </c>
      <c r="C815" t="s">
        <v>10878</v>
      </c>
      <c r="D815" t="s">
        <v>453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297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297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9325</v>
      </c>
      <c r="C816" t="s">
        <v>10917</v>
      </c>
      <c r="D816" t="s">
        <v>453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297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297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6051</v>
      </c>
      <c r="C817" t="s">
        <v>10880</v>
      </c>
      <c r="D817" t="s">
        <v>453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297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297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2287</v>
      </c>
      <c r="C818" t="s">
        <v>10925</v>
      </c>
      <c r="D818" t="s">
        <v>453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297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297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1569</v>
      </c>
      <c r="C819" t="s">
        <v>11234</v>
      </c>
      <c r="D819" t="s">
        <v>453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297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297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3822</v>
      </c>
      <c r="C820" t="s">
        <v>1208</v>
      </c>
      <c r="D820" t="s">
        <v>453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297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297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10857</v>
      </c>
      <c r="C821" t="s">
        <v>308</v>
      </c>
      <c r="D821" t="s">
        <v>453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297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297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8452</v>
      </c>
      <c r="C822" t="s">
        <v>10878</v>
      </c>
      <c r="D822" t="s">
        <v>453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297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297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3975</v>
      </c>
      <c r="C823" t="s">
        <v>299</v>
      </c>
      <c r="D823" t="s">
        <v>453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297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297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7471</v>
      </c>
      <c r="C824" t="s">
        <v>367</v>
      </c>
      <c r="D824" t="s">
        <v>453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297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297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5401</v>
      </c>
      <c r="C825" t="s">
        <v>316</v>
      </c>
      <c r="D825" t="s">
        <v>453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297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297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1033</v>
      </c>
      <c r="C826" t="s">
        <v>10925</v>
      </c>
      <c r="D826" t="s">
        <v>453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297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297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4331</v>
      </c>
      <c r="C827" t="s">
        <v>10961</v>
      </c>
      <c r="D827" t="s">
        <v>453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297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297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8323</v>
      </c>
      <c r="C828" t="s">
        <v>10971</v>
      </c>
      <c r="D828" t="s">
        <v>453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297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297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7496</v>
      </c>
      <c r="C829" t="s">
        <v>373</v>
      </c>
      <c r="D829" t="s">
        <v>453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297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297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9368</v>
      </c>
      <c r="C830" t="s">
        <v>10900</v>
      </c>
      <c r="D830" t="s">
        <v>453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297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297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6401</v>
      </c>
      <c r="C831" t="s">
        <v>10906</v>
      </c>
      <c r="D831" t="s">
        <v>453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297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297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6196</v>
      </c>
      <c r="C832" t="s">
        <v>10929</v>
      </c>
      <c r="D832" t="s">
        <v>453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297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297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6170</v>
      </c>
      <c r="C833" t="s">
        <v>10957</v>
      </c>
      <c r="D833" t="s">
        <v>453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297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297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4413</v>
      </c>
      <c r="C834" t="s">
        <v>354</v>
      </c>
      <c r="D834" t="s">
        <v>453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297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297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10280</v>
      </c>
      <c r="C835" t="s">
        <v>10971</v>
      </c>
      <c r="D835" t="s">
        <v>453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297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297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8187</v>
      </c>
      <c r="C836" t="s">
        <v>10900</v>
      </c>
      <c r="D836" t="s">
        <v>453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297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297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10561</v>
      </c>
      <c r="C837" t="s">
        <v>373</v>
      </c>
      <c r="D837" t="s">
        <v>453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297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297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1471</v>
      </c>
      <c r="C838" t="s">
        <v>316</v>
      </c>
      <c r="D838" t="s">
        <v>453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297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297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6308</v>
      </c>
      <c r="C839" t="s">
        <v>10894</v>
      </c>
      <c r="D839" t="s">
        <v>453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297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297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10240</v>
      </c>
      <c r="C840" t="s">
        <v>10914</v>
      </c>
      <c r="D840" t="s">
        <v>453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297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297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1352</v>
      </c>
      <c r="C841" t="s">
        <v>10897</v>
      </c>
      <c r="D841" t="s">
        <v>453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297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297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6277</v>
      </c>
      <c r="C842" t="s">
        <v>10874</v>
      </c>
      <c r="D842" t="s">
        <v>453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297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297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7149</v>
      </c>
      <c r="C843" t="s">
        <v>539</v>
      </c>
      <c r="D843" t="s">
        <v>453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297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297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2848</v>
      </c>
      <c r="C844" t="s">
        <v>11234</v>
      </c>
      <c r="D844" t="s">
        <v>453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297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297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10283</v>
      </c>
      <c r="C845" t="s">
        <v>10874</v>
      </c>
      <c r="D845" t="s">
        <v>453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297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297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10055</v>
      </c>
      <c r="C846" t="s">
        <v>10882</v>
      </c>
      <c r="D846" t="s">
        <v>453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297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297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1488</v>
      </c>
      <c r="C847" t="s">
        <v>299</v>
      </c>
      <c r="D847" t="s">
        <v>453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297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297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10651</v>
      </c>
      <c r="C848" t="s">
        <v>10983</v>
      </c>
      <c r="D848" t="s">
        <v>453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297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297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4267</v>
      </c>
      <c r="C849" t="s">
        <v>10914</v>
      </c>
      <c r="D849" t="s">
        <v>453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297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297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1455</v>
      </c>
      <c r="C850" t="s">
        <v>10882</v>
      </c>
      <c r="D850" t="s">
        <v>453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297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297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7036</v>
      </c>
      <c r="C851" t="s">
        <v>11410</v>
      </c>
      <c r="D851" t="s">
        <v>453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297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297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457</v>
      </c>
      <c r="C852" t="s">
        <v>299</v>
      </c>
      <c r="D852" t="s">
        <v>453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297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297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7556</v>
      </c>
      <c r="C853" t="s">
        <v>10876</v>
      </c>
      <c r="D853" t="s">
        <v>453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297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297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8495</v>
      </c>
      <c r="C854" t="s">
        <v>573</v>
      </c>
      <c r="D854" t="s">
        <v>453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297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297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5740</v>
      </c>
      <c r="C855" t="s">
        <v>10884</v>
      </c>
      <c r="D855" t="s">
        <v>453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297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297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5286</v>
      </c>
      <c r="C856" t="s">
        <v>491</v>
      </c>
      <c r="D856" t="s">
        <v>453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297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439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3452</v>
      </c>
      <c r="C857" t="s">
        <v>10906</v>
      </c>
      <c r="D857" t="s">
        <v>453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297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297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7346</v>
      </c>
      <c r="C858" t="s">
        <v>354</v>
      </c>
      <c r="D858" t="s">
        <v>453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297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297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9895</v>
      </c>
      <c r="C859" t="s">
        <v>10874</v>
      </c>
      <c r="D859" t="s">
        <v>453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297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297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5894</v>
      </c>
      <c r="C860" t="s">
        <v>1208</v>
      </c>
      <c r="D860" t="s">
        <v>453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297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297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9612</v>
      </c>
      <c r="C861" t="s">
        <v>316</v>
      </c>
      <c r="D861" t="s">
        <v>453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297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297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10226</v>
      </c>
      <c r="C862" t="s">
        <v>10961</v>
      </c>
      <c r="D862" t="s">
        <v>453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297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297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2392</v>
      </c>
      <c r="C863" t="s">
        <v>10900</v>
      </c>
      <c r="D863" t="s">
        <v>453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297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297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656</v>
      </c>
      <c r="C864" t="s">
        <v>10906</v>
      </c>
      <c r="D864" t="s">
        <v>453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297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297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9632</v>
      </c>
      <c r="C865" t="s">
        <v>491</v>
      </c>
      <c r="D865" t="s">
        <v>453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297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297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11441</v>
      </c>
      <c r="C866" t="s">
        <v>10914</v>
      </c>
      <c r="D866" t="s">
        <v>453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297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297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9686</v>
      </c>
      <c r="C867" t="s">
        <v>10900</v>
      </c>
      <c r="D867" t="s">
        <v>453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297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297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2083</v>
      </c>
      <c r="C868" t="s">
        <v>10917</v>
      </c>
      <c r="D868" t="s">
        <v>453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297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297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9359</v>
      </c>
      <c r="C869" t="s">
        <v>10912</v>
      </c>
      <c r="D869" t="s">
        <v>453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297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297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9961</v>
      </c>
      <c r="C870" t="s">
        <v>10971</v>
      </c>
      <c r="D870" t="s">
        <v>453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297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439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3178</v>
      </c>
      <c r="C871" t="s">
        <v>573</v>
      </c>
      <c r="D871" t="s">
        <v>453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297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297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1749</v>
      </c>
      <c r="C872" t="s">
        <v>573</v>
      </c>
      <c r="D872" t="s">
        <v>453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297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297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8246</v>
      </c>
      <c r="C873" t="s">
        <v>10874</v>
      </c>
      <c r="D873" t="s">
        <v>453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297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297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6240</v>
      </c>
      <c r="C874" t="s">
        <v>308</v>
      </c>
      <c r="D874" t="s">
        <v>453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297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297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6688</v>
      </c>
      <c r="C875" t="s">
        <v>10957</v>
      </c>
      <c r="D875" t="s">
        <v>453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297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297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7720</v>
      </c>
      <c r="C876" t="s">
        <v>10912</v>
      </c>
      <c r="D876" t="s">
        <v>453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297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297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9596</v>
      </c>
      <c r="C877" t="s">
        <v>354</v>
      </c>
      <c r="D877" t="s">
        <v>453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297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297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2456</v>
      </c>
      <c r="C878" t="s">
        <v>10929</v>
      </c>
      <c r="D878" t="s">
        <v>453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297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297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10456</v>
      </c>
      <c r="C879" t="s">
        <v>11234</v>
      </c>
      <c r="D879" t="s">
        <v>453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297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297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9270</v>
      </c>
      <c r="C880" t="s">
        <v>10912</v>
      </c>
      <c r="D880" t="s">
        <v>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297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297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9708</v>
      </c>
      <c r="C881" t="s">
        <v>10906</v>
      </c>
      <c r="D881" t="s">
        <v>453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297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297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9650</v>
      </c>
      <c r="C882" t="s">
        <v>10925</v>
      </c>
      <c r="D882" t="s">
        <v>453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297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297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3775</v>
      </c>
      <c r="C883" t="s">
        <v>10957</v>
      </c>
      <c r="D883" t="s">
        <v>313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297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297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7274</v>
      </c>
      <c r="C884" t="s">
        <v>10897</v>
      </c>
      <c r="D884" t="s">
        <v>313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297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297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6990</v>
      </c>
      <c r="C885" t="s">
        <v>11410</v>
      </c>
      <c r="D885" t="s">
        <v>313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297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297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9372</v>
      </c>
      <c r="C886" t="s">
        <v>573</v>
      </c>
      <c r="D886" t="s">
        <v>313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297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297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4667</v>
      </c>
      <c r="C887" t="s">
        <v>10878</v>
      </c>
      <c r="D887" t="s">
        <v>313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297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297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1917</v>
      </c>
      <c r="C888" t="s">
        <v>10925</v>
      </c>
      <c r="D888" t="s">
        <v>313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297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297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6117</v>
      </c>
      <c r="C889" t="s">
        <v>10894</v>
      </c>
      <c r="D889" t="s">
        <v>313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297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297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881</v>
      </c>
      <c r="C890" t="s">
        <v>10917</v>
      </c>
      <c r="D890" t="s">
        <v>313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297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297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408</v>
      </c>
      <c r="C891" t="s">
        <v>299</v>
      </c>
      <c r="D891" t="s">
        <v>313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297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297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10787</v>
      </c>
      <c r="C892" t="s">
        <v>10910</v>
      </c>
      <c r="D892" t="s">
        <v>313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297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297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7964</v>
      </c>
      <c r="C893" t="s">
        <v>10968</v>
      </c>
      <c r="D893" t="s">
        <v>313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297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297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7254</v>
      </c>
      <c r="C894" t="s">
        <v>354</v>
      </c>
      <c r="D894" t="s">
        <v>313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297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297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9185</v>
      </c>
      <c r="C895" t="s">
        <v>373</v>
      </c>
      <c r="D895" t="s">
        <v>313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297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297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749</v>
      </c>
      <c r="C896" t="s">
        <v>10971</v>
      </c>
      <c r="D896" t="s">
        <v>313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297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297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7828</v>
      </c>
      <c r="C897" t="s">
        <v>10894</v>
      </c>
      <c r="D897" t="s">
        <v>313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11296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297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7337</v>
      </c>
      <c r="C898" t="s">
        <v>10876</v>
      </c>
      <c r="D898" t="s">
        <v>313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11296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297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5542</v>
      </c>
      <c r="C899" t="s">
        <v>10906</v>
      </c>
      <c r="D899" t="s">
        <v>313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11296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297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8644</v>
      </c>
      <c r="C900" t="s">
        <v>491</v>
      </c>
      <c r="D900" t="s">
        <v>313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11296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297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9876</v>
      </c>
      <c r="C901" t="s">
        <v>10897</v>
      </c>
      <c r="D901" t="s">
        <v>313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11296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297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4313</v>
      </c>
      <c r="C902" t="s">
        <v>316</v>
      </c>
      <c r="D902" t="s">
        <v>313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11296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297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9916</v>
      </c>
      <c r="C903" t="s">
        <v>10878</v>
      </c>
      <c r="D903" t="s">
        <v>313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297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297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4302</v>
      </c>
      <c r="C904" t="s">
        <v>10929</v>
      </c>
      <c r="D904" t="s">
        <v>313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297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297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10993</v>
      </c>
      <c r="C905" t="s">
        <v>367</v>
      </c>
      <c r="D905" t="s">
        <v>313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297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297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10244</v>
      </c>
      <c r="C906" t="s">
        <v>10912</v>
      </c>
      <c r="D906" t="s">
        <v>313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297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297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5953</v>
      </c>
      <c r="C907" t="s">
        <v>10882</v>
      </c>
      <c r="D907" t="s">
        <v>313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297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297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923</v>
      </c>
      <c r="C908" t="s">
        <v>10900</v>
      </c>
      <c r="D908" t="s">
        <v>313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297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297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9591</v>
      </c>
      <c r="C909" t="s">
        <v>10874</v>
      </c>
      <c r="D909" t="s">
        <v>313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297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297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4460</v>
      </c>
      <c r="C910" t="s">
        <v>10929</v>
      </c>
      <c r="D910" t="s">
        <v>313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297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297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2643</v>
      </c>
      <c r="C911" t="s">
        <v>11234</v>
      </c>
      <c r="D911" t="s">
        <v>313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297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297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5518</v>
      </c>
      <c r="C912" t="s">
        <v>11234</v>
      </c>
      <c r="D912" t="s">
        <v>313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297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297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7131</v>
      </c>
      <c r="C913" t="s">
        <v>10914</v>
      </c>
      <c r="D913" t="s">
        <v>313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297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297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10659</v>
      </c>
      <c r="C914" t="s">
        <v>11234</v>
      </c>
      <c r="D914" t="s">
        <v>313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297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297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11442</v>
      </c>
      <c r="C915" t="s">
        <v>11234</v>
      </c>
      <c r="D915" t="s">
        <v>313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297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297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5179</v>
      </c>
      <c r="C916" t="s">
        <v>10880</v>
      </c>
      <c r="D916" t="s">
        <v>313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297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297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4187</v>
      </c>
      <c r="C917" t="s">
        <v>10880</v>
      </c>
      <c r="D917" t="s">
        <v>313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297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297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4598</v>
      </c>
      <c r="C918" t="s">
        <v>11234</v>
      </c>
      <c r="D918" t="s">
        <v>313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297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297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3918</v>
      </c>
      <c r="C919" t="s">
        <v>10884</v>
      </c>
      <c r="D919" t="s">
        <v>313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297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297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9805</v>
      </c>
      <c r="C920" t="s">
        <v>10957</v>
      </c>
      <c r="D920" t="s">
        <v>313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297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297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6869</v>
      </c>
      <c r="C921" t="s">
        <v>11234</v>
      </c>
      <c r="D921" t="s">
        <v>313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297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297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5381</v>
      </c>
      <c r="C922" t="s">
        <v>299</v>
      </c>
      <c r="D922" t="s">
        <v>313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297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297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2062</v>
      </c>
      <c r="C923" t="s">
        <v>11234</v>
      </c>
      <c r="D923" t="s">
        <v>313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297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297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10128</v>
      </c>
      <c r="C924" t="s">
        <v>10912</v>
      </c>
      <c r="D924" t="s">
        <v>313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297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297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9072</v>
      </c>
      <c r="C925" t="s">
        <v>11234</v>
      </c>
      <c r="D925" t="s">
        <v>313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297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297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4079</v>
      </c>
      <c r="C926" t="s">
        <v>10968</v>
      </c>
      <c r="D926" t="s">
        <v>313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297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297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7463</v>
      </c>
      <c r="C927" t="s">
        <v>10880</v>
      </c>
      <c r="D927" t="s">
        <v>313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297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297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5283</v>
      </c>
      <c r="C928" t="s">
        <v>10900</v>
      </c>
      <c r="D928" t="s">
        <v>313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297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297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2311</v>
      </c>
      <c r="C929" t="s">
        <v>10961</v>
      </c>
      <c r="D929" t="s">
        <v>313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297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297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1737</v>
      </c>
      <c r="C930" t="s">
        <v>10961</v>
      </c>
      <c r="D930" t="s">
        <v>313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297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297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3807</v>
      </c>
      <c r="C931" t="s">
        <v>308</v>
      </c>
      <c r="D931" t="s">
        <v>313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297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297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10601</v>
      </c>
      <c r="C932" t="s">
        <v>316</v>
      </c>
      <c r="D932" t="s">
        <v>313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297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297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8921</v>
      </c>
      <c r="C933" t="s">
        <v>10957</v>
      </c>
      <c r="D933" t="s">
        <v>313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297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297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8250</v>
      </c>
      <c r="C934" t="s">
        <v>10983</v>
      </c>
      <c r="D934" t="s">
        <v>313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297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297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1539</v>
      </c>
      <c r="C935" t="s">
        <v>10906</v>
      </c>
      <c r="D935" t="s">
        <v>313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297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297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1836</v>
      </c>
      <c r="C936" t="s">
        <v>10900</v>
      </c>
      <c r="D936" t="s">
        <v>313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297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297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4925</v>
      </c>
      <c r="C937" t="s">
        <v>10957</v>
      </c>
      <c r="D937" t="s">
        <v>313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297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297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3099</v>
      </c>
      <c r="C938" t="s">
        <v>10929</v>
      </c>
      <c r="D938" t="s">
        <v>350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297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439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6896</v>
      </c>
      <c r="C939" t="s">
        <v>10897</v>
      </c>
      <c r="D939" t="s">
        <v>350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11296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439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00" workbookViewId="0">
      <selection activeCell="E123" sqref="E123"/>
    </sheetView>
  </sheetViews>
  <sheetFormatPr defaultRowHeight="14.4" x14ac:dyDescent="0.3"/>
  <cols>
    <col min="4" max="4" width="15.664062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88671875" customWidth="1"/>
  </cols>
  <sheetData>
    <row r="2" spans="4:11" x14ac:dyDescent="0.3">
      <c r="D2" t="s">
        <v>10832</v>
      </c>
      <c r="E2" t="s">
        <v>10833</v>
      </c>
      <c r="F2" t="s">
        <v>10834</v>
      </c>
      <c r="G2" t="s">
        <v>10835</v>
      </c>
      <c r="H2" t="s">
        <v>10836</v>
      </c>
      <c r="I2" t="s">
        <v>10837</v>
      </c>
      <c r="J2" t="s">
        <v>10838</v>
      </c>
      <c r="K2" t="s">
        <v>10839</v>
      </c>
    </row>
    <row r="3" spans="4:11" x14ac:dyDescent="0.3">
      <c r="D3" t="s">
        <v>742</v>
      </c>
      <c r="E3" t="s">
        <v>3367</v>
      </c>
      <c r="F3">
        <v>57</v>
      </c>
      <c r="G3" t="s">
        <v>350</v>
      </c>
      <c r="H3" t="s">
        <v>748</v>
      </c>
      <c r="I3" t="b">
        <v>0</v>
      </c>
      <c r="J3" t="s">
        <v>10838</v>
      </c>
      <c r="K3" t="str">
        <f>IF(Draft2016[[#This Row],[Keeper]],"Rookie","Auction")</f>
        <v>Auction</v>
      </c>
    </row>
    <row r="4" spans="4:11" x14ac:dyDescent="0.3">
      <c r="D4" t="s">
        <v>742</v>
      </c>
      <c r="E4" t="s">
        <v>2848</v>
      </c>
      <c r="F4">
        <v>51</v>
      </c>
      <c r="G4" t="s">
        <v>453</v>
      </c>
      <c r="H4" t="s">
        <v>308</v>
      </c>
      <c r="I4" t="b">
        <v>0</v>
      </c>
      <c r="J4" t="s">
        <v>10838</v>
      </c>
      <c r="K4" t="str">
        <f>IF(Draft2016[[#This Row],[Keeper]],"Rookie","Auction")</f>
        <v>Auction</v>
      </c>
    </row>
    <row r="5" spans="4:11" x14ac:dyDescent="0.3">
      <c r="D5" t="s">
        <v>742</v>
      </c>
      <c r="E5" t="s">
        <v>5293</v>
      </c>
      <c r="F5">
        <v>51</v>
      </c>
      <c r="G5" t="s">
        <v>453</v>
      </c>
      <c r="H5" t="s">
        <v>710</v>
      </c>
      <c r="I5" t="b">
        <v>0</v>
      </c>
      <c r="J5" t="s">
        <v>10838</v>
      </c>
      <c r="K5" t="str">
        <f>IF(Draft2016[[#This Row],[Keeper]],"Rookie","Auction")</f>
        <v>Auction</v>
      </c>
    </row>
    <row r="6" spans="4:11" x14ac:dyDescent="0.3">
      <c r="D6" t="s">
        <v>742</v>
      </c>
      <c r="E6" t="s">
        <v>1569</v>
      </c>
      <c r="F6">
        <v>20</v>
      </c>
      <c r="G6" t="s">
        <v>453</v>
      </c>
      <c r="H6" t="s">
        <v>555</v>
      </c>
      <c r="I6" t="b">
        <v>0</v>
      </c>
      <c r="J6" t="s">
        <v>10840</v>
      </c>
      <c r="K6" t="str">
        <f>IF(Draft2016[[#This Row],[Keeper]],"Rookie","Auction")</f>
        <v>Auction</v>
      </c>
    </row>
    <row r="7" spans="4:11" x14ac:dyDescent="0.3">
      <c r="D7" t="s">
        <v>742</v>
      </c>
      <c r="E7" t="s">
        <v>5061</v>
      </c>
      <c r="F7">
        <v>16</v>
      </c>
      <c r="G7" t="s">
        <v>453</v>
      </c>
      <c r="H7" t="s">
        <v>539</v>
      </c>
      <c r="I7" t="b">
        <v>0</v>
      </c>
      <c r="J7" t="s">
        <v>10838</v>
      </c>
      <c r="K7" t="str">
        <f>IF(Draft2016[[#This Row],[Keeper]],"Rookie","Auction")</f>
        <v>Auction</v>
      </c>
    </row>
    <row r="8" spans="4:11" x14ac:dyDescent="0.3">
      <c r="D8" t="s">
        <v>742</v>
      </c>
      <c r="E8" t="s">
        <v>10767</v>
      </c>
      <c r="F8">
        <v>12</v>
      </c>
      <c r="G8" t="s">
        <v>350</v>
      </c>
      <c r="H8" t="s">
        <v>880</v>
      </c>
      <c r="I8" t="b">
        <v>0</v>
      </c>
      <c r="J8" t="s">
        <v>10840</v>
      </c>
      <c r="K8" t="str">
        <f>IF(Draft2016[[#This Row],[Keeper]],"Rookie","Auction")</f>
        <v>Auction</v>
      </c>
    </row>
    <row r="9" spans="4:11" x14ac:dyDescent="0.3">
      <c r="D9" t="s">
        <v>742</v>
      </c>
      <c r="E9" t="s">
        <v>9821</v>
      </c>
      <c r="F9">
        <v>11</v>
      </c>
      <c r="G9" t="s">
        <v>350</v>
      </c>
      <c r="H9" t="s">
        <v>342</v>
      </c>
      <c r="I9" t="b">
        <v>0</v>
      </c>
      <c r="J9" t="s">
        <v>10838</v>
      </c>
      <c r="K9" t="str">
        <f>IF(Draft2016[[#This Row],[Keeper]],"Rookie","Auction")</f>
        <v>Auction</v>
      </c>
    </row>
    <row r="10" spans="4:11" x14ac:dyDescent="0.3">
      <c r="D10" t="s">
        <v>742</v>
      </c>
      <c r="E10" t="s">
        <v>2898</v>
      </c>
      <c r="F10">
        <v>10</v>
      </c>
      <c r="G10" t="s">
        <v>313</v>
      </c>
      <c r="H10" t="s">
        <v>373</v>
      </c>
      <c r="I10" t="b">
        <v>0</v>
      </c>
      <c r="J10" t="s">
        <v>10838</v>
      </c>
      <c r="K10" t="str">
        <f>IF(Draft2016[[#This Row],[Keeper]],"Rookie","Auction")</f>
        <v>Auction</v>
      </c>
    </row>
    <row r="11" spans="4:11" x14ac:dyDescent="0.3">
      <c r="D11" t="s">
        <v>742</v>
      </c>
      <c r="E11" t="s">
        <v>4318</v>
      </c>
      <c r="F11">
        <v>7</v>
      </c>
      <c r="G11" t="s">
        <v>350</v>
      </c>
      <c r="H11" t="s">
        <v>10841</v>
      </c>
      <c r="I11" t="b">
        <v>1</v>
      </c>
      <c r="J11" t="s">
        <v>10840</v>
      </c>
      <c r="K11" t="str">
        <f>IF(Draft2016[[#This Row],[Keeper]],"Rookie","Auction")</f>
        <v>Rookie</v>
      </c>
    </row>
    <row r="12" spans="4:11" x14ac:dyDescent="0.3">
      <c r="D12" t="s">
        <v>742</v>
      </c>
      <c r="E12" t="s">
        <v>3578</v>
      </c>
      <c r="F12">
        <v>7</v>
      </c>
      <c r="G12" t="s">
        <v>350</v>
      </c>
      <c r="H12" t="s">
        <v>390</v>
      </c>
      <c r="I12" t="b">
        <v>0</v>
      </c>
      <c r="J12" t="s">
        <v>10840</v>
      </c>
      <c r="K12" t="str">
        <f>IF(Draft2016[[#This Row],[Keeper]],"Rookie","Auction")</f>
        <v>Auction</v>
      </c>
    </row>
    <row r="13" spans="4:11" x14ac:dyDescent="0.3">
      <c r="D13" t="s">
        <v>742</v>
      </c>
      <c r="E13" t="s">
        <v>5646</v>
      </c>
      <c r="F13">
        <v>7</v>
      </c>
      <c r="G13" t="s">
        <v>350</v>
      </c>
      <c r="H13" t="s">
        <v>342</v>
      </c>
      <c r="I13" t="b">
        <v>0</v>
      </c>
      <c r="J13" t="s">
        <v>10840</v>
      </c>
      <c r="K13" t="str">
        <f>IF(Draft2016[[#This Row],[Keeper]],"Rookie","Auction")</f>
        <v>Auction</v>
      </c>
    </row>
    <row r="14" spans="4:11" x14ac:dyDescent="0.3">
      <c r="D14" t="s">
        <v>742</v>
      </c>
      <c r="E14" t="s">
        <v>8187</v>
      </c>
      <c r="F14">
        <v>6</v>
      </c>
      <c r="G14" t="s">
        <v>453</v>
      </c>
      <c r="H14" t="s">
        <v>922</v>
      </c>
      <c r="I14" t="b">
        <v>0</v>
      </c>
      <c r="J14" t="s">
        <v>10840</v>
      </c>
      <c r="K14" t="str">
        <f>IF(Draft2016[[#This Row],[Keeper]],"Rookie","Auction")</f>
        <v>Auction</v>
      </c>
    </row>
    <row r="15" spans="4:11" x14ac:dyDescent="0.3">
      <c r="D15" t="s">
        <v>742</v>
      </c>
      <c r="E15" t="s">
        <v>9499</v>
      </c>
      <c r="F15">
        <v>6</v>
      </c>
      <c r="G15" t="s">
        <v>323</v>
      </c>
      <c r="H15" t="s">
        <v>917</v>
      </c>
      <c r="I15" t="b">
        <v>0</v>
      </c>
      <c r="J15" t="s">
        <v>10840</v>
      </c>
      <c r="K15" t="str">
        <f>IF(Draft2016[[#This Row],[Keeper]],"Rookie","Auction")</f>
        <v>Auction</v>
      </c>
    </row>
    <row r="16" spans="4:11" x14ac:dyDescent="0.3">
      <c r="D16" t="s">
        <v>742</v>
      </c>
      <c r="E16" t="s">
        <v>7303</v>
      </c>
      <c r="F16">
        <v>5</v>
      </c>
      <c r="G16" t="s">
        <v>10842</v>
      </c>
      <c r="H16" t="s">
        <v>491</v>
      </c>
      <c r="I16" t="b">
        <v>0</v>
      </c>
      <c r="J16" t="s">
        <v>10840</v>
      </c>
      <c r="K16" t="str">
        <f>IF(Draft2016[[#This Row],[Keeper]],"Rookie","Auction")</f>
        <v>Auction</v>
      </c>
    </row>
    <row r="17" spans="4:11" x14ac:dyDescent="0.3">
      <c r="D17" t="s">
        <v>742</v>
      </c>
      <c r="E17" t="s">
        <v>8145</v>
      </c>
      <c r="F17">
        <v>4</v>
      </c>
      <c r="G17" t="s">
        <v>350</v>
      </c>
      <c r="H17" t="s">
        <v>412</v>
      </c>
      <c r="I17" t="b">
        <v>1</v>
      </c>
      <c r="J17" t="s">
        <v>10840</v>
      </c>
      <c r="K17" t="str">
        <f>IF(Draft2016[[#This Row],[Keeper]],"Rookie","Auction")</f>
        <v>Rookie</v>
      </c>
    </row>
    <row r="18" spans="4:11" x14ac:dyDescent="0.3">
      <c r="D18" t="s">
        <v>742</v>
      </c>
      <c r="E18" t="s">
        <v>10729</v>
      </c>
      <c r="F18">
        <v>4</v>
      </c>
      <c r="G18" t="s">
        <v>313</v>
      </c>
      <c r="H18" t="s">
        <v>10843</v>
      </c>
      <c r="I18" t="b">
        <v>0</v>
      </c>
      <c r="J18" t="s">
        <v>10840</v>
      </c>
      <c r="K18" t="str">
        <f>IF(Draft2016[[#This Row],[Keeper]],"Rookie","Auction")</f>
        <v>Auction</v>
      </c>
    </row>
    <row r="19" spans="4:11" x14ac:dyDescent="0.3">
      <c r="D19" t="s">
        <v>742</v>
      </c>
      <c r="E19" t="s">
        <v>1909</v>
      </c>
      <c r="F19">
        <v>4</v>
      </c>
      <c r="G19" t="s">
        <v>313</v>
      </c>
      <c r="H19" t="s">
        <v>1208</v>
      </c>
      <c r="I19" t="b">
        <v>0</v>
      </c>
      <c r="J19" t="s">
        <v>10840</v>
      </c>
      <c r="K19" t="str">
        <f>IF(Draft2016[[#This Row],[Keeper]],"Rookie","Auction")</f>
        <v>Auction</v>
      </c>
    </row>
    <row r="20" spans="4:11" x14ac:dyDescent="0.3">
      <c r="D20" t="s">
        <v>742</v>
      </c>
      <c r="E20" t="s">
        <v>3779</v>
      </c>
      <c r="F20">
        <v>4</v>
      </c>
      <c r="G20" t="s">
        <v>350</v>
      </c>
      <c r="H20" t="s">
        <v>418</v>
      </c>
      <c r="I20" t="b">
        <v>0</v>
      </c>
      <c r="J20" t="s">
        <v>10840</v>
      </c>
      <c r="K20" t="str">
        <f>IF(Draft2016[[#This Row],[Keeper]],"Rookie","Auction")</f>
        <v>Auction</v>
      </c>
    </row>
    <row r="21" spans="4:11" x14ac:dyDescent="0.3">
      <c r="D21" t="s">
        <v>742</v>
      </c>
      <c r="E21" t="s">
        <v>7176</v>
      </c>
      <c r="F21">
        <v>4</v>
      </c>
      <c r="G21" t="s">
        <v>350</v>
      </c>
      <c r="H21" t="s">
        <v>491</v>
      </c>
      <c r="I21" t="b">
        <v>0</v>
      </c>
      <c r="J21" t="s">
        <v>10840</v>
      </c>
      <c r="K21" t="str">
        <f>IF(Draft2016[[#This Row],[Keeper]],"Rookie","Auction")</f>
        <v>Auction</v>
      </c>
    </row>
    <row r="22" spans="4:11" x14ac:dyDescent="0.3">
      <c r="D22" t="s">
        <v>742</v>
      </c>
      <c r="E22" t="s">
        <v>1722</v>
      </c>
      <c r="F22">
        <v>3</v>
      </c>
      <c r="G22" t="s">
        <v>323</v>
      </c>
      <c r="H22" t="s">
        <v>10843</v>
      </c>
      <c r="I22" t="b">
        <v>1</v>
      </c>
      <c r="J22" t="s">
        <v>10840</v>
      </c>
      <c r="K22" t="str">
        <f>IF(Draft2016[[#This Row],[Keeper]],"Rookie","Auction")</f>
        <v>Rookie</v>
      </c>
    </row>
    <row r="23" spans="4:11" x14ac:dyDescent="0.3">
      <c r="D23" t="s">
        <v>742</v>
      </c>
      <c r="E23" t="s">
        <v>5023</v>
      </c>
      <c r="F23">
        <v>3</v>
      </c>
      <c r="G23" t="s">
        <v>350</v>
      </c>
      <c r="H23" t="s">
        <v>10843</v>
      </c>
      <c r="I23" t="b">
        <v>0</v>
      </c>
      <c r="J23" t="s">
        <v>10840</v>
      </c>
      <c r="K23" t="str">
        <f>IF(Draft2016[[#This Row],[Keeper]],"Rookie","Auction")</f>
        <v>Auction</v>
      </c>
    </row>
    <row r="24" spans="4:11" x14ac:dyDescent="0.3">
      <c r="D24" t="s">
        <v>742</v>
      </c>
      <c r="E24" t="s">
        <v>3594</v>
      </c>
      <c r="F24">
        <v>2</v>
      </c>
      <c r="G24" t="s">
        <v>323</v>
      </c>
      <c r="H24" t="s">
        <v>373</v>
      </c>
      <c r="I24" t="b">
        <v>0</v>
      </c>
      <c r="J24" t="s">
        <v>10838</v>
      </c>
      <c r="K24" t="str">
        <f>IF(Draft2016[[#This Row],[Keeper]],"Rookie","Auction")</f>
        <v>Auction</v>
      </c>
    </row>
    <row r="25" spans="4:11" x14ac:dyDescent="0.3">
      <c r="D25" t="s">
        <v>742</v>
      </c>
      <c r="E25" t="s">
        <v>10055</v>
      </c>
      <c r="F25">
        <v>2</v>
      </c>
      <c r="G25" t="s">
        <v>453</v>
      </c>
      <c r="H25" t="s">
        <v>337</v>
      </c>
      <c r="I25" t="b">
        <v>0</v>
      </c>
      <c r="J25" t="s">
        <v>10840</v>
      </c>
      <c r="K25" t="str">
        <f>IF(Draft2016[[#This Row],[Keeper]],"Rookie","Auction")</f>
        <v>Auction</v>
      </c>
    </row>
    <row r="26" spans="4:11" x14ac:dyDescent="0.3">
      <c r="D26" t="s">
        <v>742</v>
      </c>
      <c r="E26" t="s">
        <v>7669</v>
      </c>
      <c r="F26">
        <v>2</v>
      </c>
      <c r="G26" t="s">
        <v>350</v>
      </c>
      <c r="H26" t="s">
        <v>10841</v>
      </c>
      <c r="I26" t="b">
        <v>0</v>
      </c>
      <c r="J26" t="s">
        <v>10840</v>
      </c>
      <c r="K26" t="str">
        <f>IF(Draft2016[[#This Row],[Keeper]],"Rookie","Auction")</f>
        <v>Auction</v>
      </c>
    </row>
    <row r="27" spans="4:11" x14ac:dyDescent="0.3">
      <c r="D27" t="s">
        <v>3150</v>
      </c>
      <c r="E27" t="s">
        <v>4468</v>
      </c>
      <c r="F27">
        <v>52</v>
      </c>
      <c r="G27" t="s">
        <v>453</v>
      </c>
      <c r="H27" t="s">
        <v>481</v>
      </c>
      <c r="I27" t="b">
        <v>0</v>
      </c>
      <c r="J27" t="s">
        <v>10838</v>
      </c>
      <c r="K27" t="str">
        <f>IF(Draft2016[[#This Row],[Keeper]],"Rookie","Auction")</f>
        <v>Auction</v>
      </c>
    </row>
    <row r="28" spans="4:11" x14ac:dyDescent="0.3">
      <c r="D28" t="s">
        <v>3150</v>
      </c>
      <c r="E28" t="s">
        <v>9341</v>
      </c>
      <c r="F28">
        <v>44</v>
      </c>
      <c r="G28" t="s">
        <v>350</v>
      </c>
      <c r="H28" t="s">
        <v>373</v>
      </c>
      <c r="I28" t="b">
        <v>0</v>
      </c>
      <c r="J28" t="s">
        <v>10838</v>
      </c>
      <c r="K28" t="str">
        <f>IF(Draft2016[[#This Row],[Keeper]],"Rookie","Auction")</f>
        <v>Auction</v>
      </c>
    </row>
    <row r="29" spans="4:11" x14ac:dyDescent="0.3">
      <c r="D29" t="s">
        <v>3150</v>
      </c>
      <c r="E29" t="s">
        <v>4485</v>
      </c>
      <c r="F29">
        <v>28</v>
      </c>
      <c r="G29" t="s">
        <v>323</v>
      </c>
      <c r="H29" t="s">
        <v>10841</v>
      </c>
      <c r="I29" t="b">
        <v>0</v>
      </c>
      <c r="J29" t="s">
        <v>10838</v>
      </c>
      <c r="K29" t="str">
        <f>IF(Draft2016[[#This Row],[Keeper]],"Rookie","Auction")</f>
        <v>Auction</v>
      </c>
    </row>
    <row r="30" spans="4:11" x14ac:dyDescent="0.3">
      <c r="D30" t="s">
        <v>3150</v>
      </c>
      <c r="E30" t="s">
        <v>8078</v>
      </c>
      <c r="F30">
        <v>25</v>
      </c>
      <c r="G30" t="s">
        <v>453</v>
      </c>
      <c r="H30" t="s">
        <v>10843</v>
      </c>
      <c r="I30" t="b">
        <v>0</v>
      </c>
      <c r="J30" t="s">
        <v>10840</v>
      </c>
      <c r="K30" t="str">
        <f>IF(Draft2016[[#This Row],[Keeper]],"Rookie","Auction")</f>
        <v>Auction</v>
      </c>
    </row>
    <row r="31" spans="4:11" x14ac:dyDescent="0.3">
      <c r="D31" t="s">
        <v>3150</v>
      </c>
      <c r="E31" t="s">
        <v>8550</v>
      </c>
      <c r="F31">
        <v>22</v>
      </c>
      <c r="G31" t="s">
        <v>350</v>
      </c>
      <c r="H31" t="s">
        <v>304</v>
      </c>
      <c r="I31" t="b">
        <v>0</v>
      </c>
      <c r="J31" t="s">
        <v>10838</v>
      </c>
      <c r="K31" t="str">
        <f>IF(Draft2016[[#This Row],[Keeper]],"Rookie","Auction")</f>
        <v>Auction</v>
      </c>
    </row>
    <row r="32" spans="4:11" x14ac:dyDescent="0.3">
      <c r="D32" t="s">
        <v>3150</v>
      </c>
      <c r="E32" t="s">
        <v>4413</v>
      </c>
      <c r="F32">
        <v>17</v>
      </c>
      <c r="G32" t="s">
        <v>453</v>
      </c>
      <c r="H32" t="s">
        <v>354</v>
      </c>
      <c r="I32" t="b">
        <v>0</v>
      </c>
      <c r="J32" t="s">
        <v>10838</v>
      </c>
      <c r="K32" t="str">
        <f>IF(Draft2016[[#This Row],[Keeper]],"Rookie","Auction")</f>
        <v>Auction</v>
      </c>
    </row>
    <row r="33" spans="4:11" x14ac:dyDescent="0.3">
      <c r="D33" t="s">
        <v>3150</v>
      </c>
      <c r="E33" t="s">
        <v>4552</v>
      </c>
      <c r="F33">
        <v>14</v>
      </c>
      <c r="G33" t="s">
        <v>453</v>
      </c>
      <c r="H33" t="s">
        <v>917</v>
      </c>
      <c r="I33" t="b">
        <v>0</v>
      </c>
      <c r="J33" t="s">
        <v>10840</v>
      </c>
      <c r="K33" t="str">
        <f>IF(Draft2016[[#This Row],[Keeper]],"Rookie","Auction")</f>
        <v>Auction</v>
      </c>
    </row>
    <row r="34" spans="4:11" x14ac:dyDescent="0.3">
      <c r="D34" t="s">
        <v>3150</v>
      </c>
      <c r="E34" t="s">
        <v>9463</v>
      </c>
      <c r="F34">
        <v>12</v>
      </c>
      <c r="G34" t="s">
        <v>350</v>
      </c>
      <c r="H34" t="s">
        <v>880</v>
      </c>
      <c r="I34" t="b">
        <v>0</v>
      </c>
      <c r="J34" t="s">
        <v>10840</v>
      </c>
      <c r="K34" t="str">
        <f>IF(Draft2016[[#This Row],[Keeper]],"Rookie","Auction")</f>
        <v>Auction</v>
      </c>
    </row>
    <row r="35" spans="4:11" x14ac:dyDescent="0.3">
      <c r="D35" t="s">
        <v>3150</v>
      </c>
      <c r="E35" t="s">
        <v>3915</v>
      </c>
      <c r="F35">
        <v>11</v>
      </c>
      <c r="G35" t="s">
        <v>350</v>
      </c>
      <c r="H35" t="s">
        <v>724</v>
      </c>
      <c r="I35" t="b">
        <v>0</v>
      </c>
      <c r="J35" t="s">
        <v>10840</v>
      </c>
      <c r="K35" t="str">
        <f>IF(Draft2016[[#This Row],[Keeper]],"Rookie","Auction")</f>
        <v>Auction</v>
      </c>
    </row>
    <row r="36" spans="4:11" x14ac:dyDescent="0.3">
      <c r="D36" t="s">
        <v>3150</v>
      </c>
      <c r="E36" t="s">
        <v>1717</v>
      </c>
      <c r="F36">
        <v>10</v>
      </c>
      <c r="G36" t="s">
        <v>313</v>
      </c>
      <c r="H36" t="s">
        <v>922</v>
      </c>
      <c r="I36" t="b">
        <v>0</v>
      </c>
      <c r="J36" t="s">
        <v>10838</v>
      </c>
      <c r="K36" t="str">
        <f>IF(Draft2016[[#This Row],[Keeper]],"Rookie","Auction")</f>
        <v>Auction</v>
      </c>
    </row>
    <row r="37" spans="4:11" x14ac:dyDescent="0.3">
      <c r="D37" t="s">
        <v>3150</v>
      </c>
      <c r="E37" t="s">
        <v>1883</v>
      </c>
      <c r="F37">
        <v>10</v>
      </c>
      <c r="G37" t="s">
        <v>453</v>
      </c>
      <c r="H37" t="s">
        <v>525</v>
      </c>
      <c r="I37" t="b">
        <v>0</v>
      </c>
      <c r="J37" t="s">
        <v>10840</v>
      </c>
      <c r="K37" t="str">
        <f>IF(Draft2016[[#This Row],[Keeper]],"Rookie","Auction")</f>
        <v>Auction</v>
      </c>
    </row>
    <row r="38" spans="4:11" x14ac:dyDescent="0.3">
      <c r="D38" t="s">
        <v>3150</v>
      </c>
      <c r="E38" t="s">
        <v>4068</v>
      </c>
      <c r="F38">
        <v>10</v>
      </c>
      <c r="G38" t="s">
        <v>350</v>
      </c>
      <c r="H38" t="s">
        <v>308</v>
      </c>
      <c r="I38" t="b">
        <v>0</v>
      </c>
      <c r="J38" t="s">
        <v>10840</v>
      </c>
      <c r="K38" t="str">
        <f>IF(Draft2016[[#This Row],[Keeper]],"Rookie","Auction")</f>
        <v>Auction</v>
      </c>
    </row>
    <row r="39" spans="4:11" x14ac:dyDescent="0.3">
      <c r="D39" t="s">
        <v>3150</v>
      </c>
      <c r="E39" t="s">
        <v>5305</v>
      </c>
      <c r="F39">
        <v>9</v>
      </c>
      <c r="G39" t="s">
        <v>350</v>
      </c>
      <c r="H39" t="s">
        <v>647</v>
      </c>
      <c r="I39" t="b">
        <v>0</v>
      </c>
      <c r="J39" t="s">
        <v>10840</v>
      </c>
      <c r="K39" t="str">
        <f>IF(Draft2016[[#This Row],[Keeper]],"Rookie","Auction")</f>
        <v>Auction</v>
      </c>
    </row>
    <row r="40" spans="4:11" x14ac:dyDescent="0.3">
      <c r="D40" t="s">
        <v>3150</v>
      </c>
      <c r="E40" t="s">
        <v>5784</v>
      </c>
      <c r="F40">
        <v>9</v>
      </c>
      <c r="G40" t="s">
        <v>313</v>
      </c>
      <c r="H40" t="s">
        <v>724</v>
      </c>
      <c r="I40" t="b">
        <v>0</v>
      </c>
      <c r="J40" t="s">
        <v>10840</v>
      </c>
      <c r="K40" t="str">
        <f>IF(Draft2016[[#This Row],[Keeper]],"Rookie","Auction")</f>
        <v>Auction</v>
      </c>
    </row>
    <row r="41" spans="4:11" x14ac:dyDescent="0.3">
      <c r="D41" t="s">
        <v>3150</v>
      </c>
      <c r="E41" t="s">
        <v>2901</v>
      </c>
      <c r="F41">
        <v>7</v>
      </c>
      <c r="G41" t="s">
        <v>323</v>
      </c>
      <c r="H41" t="s">
        <v>10843</v>
      </c>
      <c r="I41" t="b">
        <v>0</v>
      </c>
      <c r="J41" t="s">
        <v>10840</v>
      </c>
      <c r="K41" t="str">
        <f>IF(Draft2016[[#This Row],[Keeper]],"Rookie","Auction")</f>
        <v>Auction</v>
      </c>
    </row>
    <row r="42" spans="4:11" x14ac:dyDescent="0.3">
      <c r="D42" t="s">
        <v>3150</v>
      </c>
      <c r="E42" t="s">
        <v>969</v>
      </c>
      <c r="F42">
        <v>5</v>
      </c>
      <c r="G42" t="s">
        <v>323</v>
      </c>
      <c r="H42" t="s">
        <v>880</v>
      </c>
      <c r="I42" t="b">
        <v>0</v>
      </c>
      <c r="J42" t="s">
        <v>10838</v>
      </c>
      <c r="K42" t="str">
        <f>IF(Draft2016[[#This Row],[Keeper]],"Rookie","Auction")</f>
        <v>Auction</v>
      </c>
    </row>
    <row r="43" spans="4:11" x14ac:dyDescent="0.3">
      <c r="D43" t="s">
        <v>3150</v>
      </c>
      <c r="E43" t="s">
        <v>7746</v>
      </c>
      <c r="F43">
        <v>4</v>
      </c>
      <c r="G43" t="s">
        <v>453</v>
      </c>
      <c r="H43" t="s">
        <v>316</v>
      </c>
      <c r="I43" t="b">
        <v>1</v>
      </c>
      <c r="J43" t="s">
        <v>10840</v>
      </c>
      <c r="K43" t="str">
        <f>IF(Draft2016[[#This Row],[Keeper]],"Rookie","Auction")</f>
        <v>Rookie</v>
      </c>
    </row>
    <row r="44" spans="4:11" x14ac:dyDescent="0.3">
      <c r="D44" t="s">
        <v>3150</v>
      </c>
      <c r="E44" t="s">
        <v>10844</v>
      </c>
      <c r="F44">
        <v>4</v>
      </c>
      <c r="G44" t="s">
        <v>350</v>
      </c>
      <c r="H44" t="s">
        <v>337</v>
      </c>
      <c r="I44" t="b">
        <v>0</v>
      </c>
      <c r="J44" t="s">
        <v>10840</v>
      </c>
      <c r="K44" t="str">
        <f>IF(Draft2016[[#This Row],[Keeper]],"Rookie","Auction")</f>
        <v>Auction</v>
      </c>
    </row>
    <row r="45" spans="4:11" x14ac:dyDescent="0.3">
      <c r="D45" t="s">
        <v>3150</v>
      </c>
      <c r="E45" t="s">
        <v>6610</v>
      </c>
      <c r="F45">
        <v>2</v>
      </c>
      <c r="G45" t="s">
        <v>313</v>
      </c>
      <c r="H45" t="s">
        <v>710</v>
      </c>
      <c r="I45" t="b">
        <v>0</v>
      </c>
      <c r="J45" t="s">
        <v>10840</v>
      </c>
      <c r="K45" t="str">
        <f>IF(Draft2016[[#This Row],[Keeper]],"Rookie","Auction")</f>
        <v>Auction</v>
      </c>
    </row>
    <row r="46" spans="4:11" x14ac:dyDescent="0.3">
      <c r="D46" t="s">
        <v>3150</v>
      </c>
      <c r="E46" t="s">
        <v>5240</v>
      </c>
      <c r="F46">
        <v>1</v>
      </c>
      <c r="G46" t="s">
        <v>323</v>
      </c>
      <c r="H46" t="s">
        <v>922</v>
      </c>
      <c r="I46" t="b">
        <v>0</v>
      </c>
      <c r="J46" t="s">
        <v>10840</v>
      </c>
      <c r="K46" t="str">
        <f>IF(Draft2016[[#This Row],[Keeper]],"Rookie","Auction")</f>
        <v>Auction</v>
      </c>
    </row>
    <row r="47" spans="4:11" x14ac:dyDescent="0.3">
      <c r="D47" t="s">
        <v>3150</v>
      </c>
      <c r="E47" t="s">
        <v>10845</v>
      </c>
      <c r="F47">
        <v>1</v>
      </c>
      <c r="G47" t="s">
        <v>313</v>
      </c>
      <c r="H47" t="s">
        <v>672</v>
      </c>
      <c r="I47" t="b">
        <v>0</v>
      </c>
      <c r="J47" t="s">
        <v>10840</v>
      </c>
      <c r="K47" t="str">
        <f>IF(Draft2016[[#This Row],[Keeper]],"Rookie","Auction")</f>
        <v>Auction</v>
      </c>
    </row>
    <row r="48" spans="4:11" x14ac:dyDescent="0.3">
      <c r="D48" t="s">
        <v>3150</v>
      </c>
      <c r="E48" t="s">
        <v>1898</v>
      </c>
      <c r="F48">
        <v>1</v>
      </c>
      <c r="G48" t="s">
        <v>10842</v>
      </c>
      <c r="H48" t="s">
        <v>308</v>
      </c>
      <c r="I48" t="b">
        <v>0</v>
      </c>
      <c r="J48" t="s">
        <v>10840</v>
      </c>
      <c r="K48" t="str">
        <f>IF(Draft2016[[#This Row],[Keeper]],"Rookie","Auction")</f>
        <v>Auction</v>
      </c>
    </row>
    <row r="49" spans="4:11" x14ac:dyDescent="0.3">
      <c r="D49" t="s">
        <v>3150</v>
      </c>
      <c r="E49" t="s">
        <v>7925</v>
      </c>
      <c r="F49">
        <v>1</v>
      </c>
      <c r="G49" t="s">
        <v>350</v>
      </c>
      <c r="H49" t="s">
        <v>367</v>
      </c>
      <c r="I49" t="b">
        <v>0</v>
      </c>
      <c r="J49" t="s">
        <v>10840</v>
      </c>
      <c r="K49" t="str">
        <f>IF(Draft2016[[#This Row],[Keeper]],"Rookie","Auction")</f>
        <v>Auction</v>
      </c>
    </row>
    <row r="50" spans="4:11" x14ac:dyDescent="0.3">
      <c r="D50" t="s">
        <v>3150</v>
      </c>
      <c r="E50" t="s">
        <v>6268</v>
      </c>
      <c r="F50">
        <v>1</v>
      </c>
      <c r="G50" t="s">
        <v>453</v>
      </c>
      <c r="H50" t="s">
        <v>880</v>
      </c>
      <c r="I50" t="b">
        <v>0</v>
      </c>
      <c r="J50" t="s">
        <v>10840</v>
      </c>
      <c r="K50" t="str">
        <f>IF(Draft2016[[#This Row],[Keeper]],"Rookie","Auction")</f>
        <v>Auction</v>
      </c>
    </row>
    <row r="51" spans="4:11" x14ac:dyDescent="0.3">
      <c r="D51" t="s">
        <v>10846</v>
      </c>
      <c r="E51" t="s">
        <v>6569</v>
      </c>
      <c r="F51">
        <v>89</v>
      </c>
      <c r="G51" t="s">
        <v>350</v>
      </c>
      <c r="H51" t="s">
        <v>922</v>
      </c>
      <c r="I51" t="b">
        <v>0</v>
      </c>
      <c r="J51" t="s">
        <v>10838</v>
      </c>
      <c r="K51" t="str">
        <f>IF(Draft2016[[#This Row],[Keeper]],"Rookie","Auction")</f>
        <v>Auction</v>
      </c>
    </row>
    <row r="52" spans="4:11" x14ac:dyDescent="0.3">
      <c r="D52" t="s">
        <v>10846</v>
      </c>
      <c r="E52" t="s">
        <v>993</v>
      </c>
      <c r="F52">
        <v>65</v>
      </c>
      <c r="G52" t="s">
        <v>350</v>
      </c>
      <c r="H52" t="s">
        <v>412</v>
      </c>
      <c r="I52" t="b">
        <v>0</v>
      </c>
      <c r="J52" t="s">
        <v>10838</v>
      </c>
      <c r="K52" t="str">
        <f>IF(Draft2016[[#This Row],[Keeper]],"Rookie","Auction")</f>
        <v>Auction</v>
      </c>
    </row>
    <row r="53" spans="4:11" x14ac:dyDescent="0.3">
      <c r="D53" t="s">
        <v>10846</v>
      </c>
      <c r="E53" t="s">
        <v>7840</v>
      </c>
      <c r="F53">
        <v>40</v>
      </c>
      <c r="G53" t="s">
        <v>350</v>
      </c>
      <c r="H53" t="s">
        <v>1392</v>
      </c>
      <c r="I53" t="b">
        <v>0</v>
      </c>
      <c r="J53" t="s">
        <v>10838</v>
      </c>
      <c r="K53" t="str">
        <f>IF(Draft2016[[#This Row],[Keeper]],"Rookie","Auction")</f>
        <v>Auction</v>
      </c>
    </row>
    <row r="54" spans="4:11" x14ac:dyDescent="0.3">
      <c r="D54" t="s">
        <v>10846</v>
      </c>
      <c r="E54" t="s">
        <v>10802</v>
      </c>
      <c r="F54">
        <v>29</v>
      </c>
      <c r="G54" t="s">
        <v>453</v>
      </c>
      <c r="H54" t="s">
        <v>1208</v>
      </c>
      <c r="I54" t="b">
        <v>0</v>
      </c>
      <c r="J54" t="s">
        <v>10838</v>
      </c>
      <c r="K54" t="str">
        <f>IF(Draft2016[[#This Row],[Keeper]],"Rookie","Auction")</f>
        <v>Auction</v>
      </c>
    </row>
    <row r="55" spans="4:11" x14ac:dyDescent="0.3">
      <c r="D55" t="s">
        <v>10846</v>
      </c>
      <c r="E55" t="s">
        <v>9257</v>
      </c>
      <c r="F55">
        <v>29</v>
      </c>
      <c r="G55" t="s">
        <v>453</v>
      </c>
      <c r="H55" t="s">
        <v>329</v>
      </c>
      <c r="I55" t="b">
        <v>0</v>
      </c>
      <c r="J55" t="s">
        <v>10838</v>
      </c>
      <c r="K55" t="str">
        <f>IF(Draft2016[[#This Row],[Keeper]],"Rookie","Auction")</f>
        <v>Auction</v>
      </c>
    </row>
    <row r="56" spans="4:11" x14ac:dyDescent="0.3">
      <c r="D56" t="s">
        <v>10846</v>
      </c>
      <c r="E56" t="s">
        <v>7703</v>
      </c>
      <c r="F56">
        <v>10</v>
      </c>
      <c r="G56" t="s">
        <v>453</v>
      </c>
      <c r="H56" t="s">
        <v>10841</v>
      </c>
      <c r="I56" t="b">
        <v>0</v>
      </c>
      <c r="J56" t="s">
        <v>10840</v>
      </c>
      <c r="K56" t="str">
        <f>IF(Draft2016[[#This Row],[Keeper]],"Rookie","Auction")</f>
        <v>Auction</v>
      </c>
    </row>
    <row r="57" spans="4:11" x14ac:dyDescent="0.3">
      <c r="D57" t="s">
        <v>10846</v>
      </c>
      <c r="E57" t="s">
        <v>9952</v>
      </c>
      <c r="F57">
        <v>9</v>
      </c>
      <c r="G57" t="s">
        <v>313</v>
      </c>
      <c r="H57" t="s">
        <v>491</v>
      </c>
      <c r="I57" t="b">
        <v>0</v>
      </c>
      <c r="J57" t="s">
        <v>10840</v>
      </c>
      <c r="K57" t="str">
        <f>IF(Draft2016[[#This Row],[Keeper]],"Rookie","Auction")</f>
        <v>Auction</v>
      </c>
    </row>
    <row r="58" spans="4:11" x14ac:dyDescent="0.3">
      <c r="D58" t="s">
        <v>10846</v>
      </c>
      <c r="E58" t="s">
        <v>9805</v>
      </c>
      <c r="F58">
        <v>8</v>
      </c>
      <c r="G58" t="s">
        <v>313</v>
      </c>
      <c r="H58" t="s">
        <v>342</v>
      </c>
      <c r="I58" t="b">
        <v>0</v>
      </c>
      <c r="J58" t="s">
        <v>10838</v>
      </c>
      <c r="K58" t="str">
        <f>IF(Draft2016[[#This Row],[Keeper]],"Rookie","Auction")</f>
        <v>Auction</v>
      </c>
    </row>
    <row r="59" spans="4:11" x14ac:dyDescent="0.3">
      <c r="D59" t="s">
        <v>10846</v>
      </c>
      <c r="E59" t="s">
        <v>8886</v>
      </c>
      <c r="F59">
        <v>5</v>
      </c>
      <c r="G59" t="s">
        <v>350</v>
      </c>
      <c r="H59" t="s">
        <v>697</v>
      </c>
      <c r="I59" t="b">
        <v>1</v>
      </c>
      <c r="J59" t="s">
        <v>10840</v>
      </c>
      <c r="K59" t="str">
        <f>IF(Draft2016[[#This Row],[Keeper]],"Rookie","Auction")</f>
        <v>Rookie</v>
      </c>
    </row>
    <row r="60" spans="4:11" x14ac:dyDescent="0.3">
      <c r="D60" t="s">
        <v>10846</v>
      </c>
      <c r="E60" t="s">
        <v>8165</v>
      </c>
      <c r="F60">
        <v>2</v>
      </c>
      <c r="G60" t="s">
        <v>350</v>
      </c>
      <c r="H60" t="s">
        <v>10848</v>
      </c>
      <c r="I60" t="b">
        <v>0</v>
      </c>
      <c r="J60" t="s">
        <v>10840</v>
      </c>
      <c r="K60" t="str">
        <f>IF(Draft2016[[#This Row],[Keeper]],"Rookie","Auction")</f>
        <v>Auction</v>
      </c>
    </row>
    <row r="61" spans="4:11" x14ac:dyDescent="0.3">
      <c r="D61" t="s">
        <v>10846</v>
      </c>
      <c r="E61" t="s">
        <v>5853</v>
      </c>
      <c r="F61">
        <v>1</v>
      </c>
      <c r="G61" t="s">
        <v>323</v>
      </c>
      <c r="H61" t="s">
        <v>491</v>
      </c>
      <c r="I61" t="b">
        <v>0</v>
      </c>
      <c r="J61" t="s">
        <v>10838</v>
      </c>
      <c r="K61" t="str">
        <f>IF(Draft2016[[#This Row],[Keeper]],"Rookie","Auction")</f>
        <v>Auction</v>
      </c>
    </row>
    <row r="62" spans="4:11" x14ac:dyDescent="0.3">
      <c r="D62" t="s">
        <v>10846</v>
      </c>
      <c r="E62" t="s">
        <v>9048</v>
      </c>
      <c r="F62">
        <v>1</v>
      </c>
      <c r="G62" t="s">
        <v>350</v>
      </c>
      <c r="H62" t="s">
        <v>390</v>
      </c>
      <c r="I62" t="b">
        <v>0</v>
      </c>
      <c r="J62" t="s">
        <v>10840</v>
      </c>
      <c r="K62" t="str">
        <f>IF(Draft2016[[#This Row],[Keeper]],"Rookie","Auction")</f>
        <v>Auction</v>
      </c>
    </row>
    <row r="63" spans="4:11" x14ac:dyDescent="0.3">
      <c r="D63" t="s">
        <v>10846</v>
      </c>
      <c r="E63" t="s">
        <v>8413</v>
      </c>
      <c r="F63">
        <v>1</v>
      </c>
      <c r="G63" t="s">
        <v>453</v>
      </c>
      <c r="H63" t="s">
        <v>748</v>
      </c>
      <c r="I63" t="b">
        <v>0</v>
      </c>
      <c r="J63" t="s">
        <v>10840</v>
      </c>
      <c r="K63" t="str">
        <f>IF(Draft2016[[#This Row],[Keeper]],"Rookie","Auction")</f>
        <v>Auction</v>
      </c>
    </row>
    <row r="64" spans="4:11" x14ac:dyDescent="0.3">
      <c r="D64" t="s">
        <v>10846</v>
      </c>
      <c r="E64" t="s">
        <v>9596</v>
      </c>
      <c r="F64">
        <v>1</v>
      </c>
      <c r="G64" t="s">
        <v>453</v>
      </c>
      <c r="H64" t="s">
        <v>354</v>
      </c>
      <c r="I64" t="b">
        <v>0</v>
      </c>
      <c r="J64" t="s">
        <v>10840</v>
      </c>
      <c r="K64" t="str">
        <f>IF(Draft2016[[#This Row],[Keeper]],"Rookie","Auction")</f>
        <v>Auction</v>
      </c>
    </row>
    <row r="65" spans="4:11" x14ac:dyDescent="0.3">
      <c r="D65" t="s">
        <v>10846</v>
      </c>
      <c r="E65" t="s">
        <v>2244</v>
      </c>
      <c r="F65">
        <v>1</v>
      </c>
      <c r="G65" t="s">
        <v>350</v>
      </c>
      <c r="H65" t="s">
        <v>390</v>
      </c>
      <c r="I65" t="b">
        <v>0</v>
      </c>
      <c r="J65" t="s">
        <v>10840</v>
      </c>
      <c r="K65" t="str">
        <f>IF(Draft2016[[#This Row],[Keeper]],"Rookie","Auction")</f>
        <v>Auction</v>
      </c>
    </row>
    <row r="66" spans="4:11" x14ac:dyDescent="0.3">
      <c r="D66" t="s">
        <v>10846</v>
      </c>
      <c r="E66" t="s">
        <v>9983</v>
      </c>
      <c r="F66">
        <v>1</v>
      </c>
      <c r="G66" t="s">
        <v>323</v>
      </c>
      <c r="H66" t="s">
        <v>922</v>
      </c>
      <c r="I66" t="b">
        <v>0</v>
      </c>
      <c r="J66" t="s">
        <v>10840</v>
      </c>
      <c r="K66" t="str">
        <f>IF(Draft2016[[#This Row],[Keeper]],"Rookie","Auction")</f>
        <v>Auction</v>
      </c>
    </row>
    <row r="67" spans="4:11" x14ac:dyDescent="0.3">
      <c r="D67" t="s">
        <v>10846</v>
      </c>
      <c r="E67" t="s">
        <v>7718</v>
      </c>
      <c r="F67">
        <v>1</v>
      </c>
      <c r="G67" t="s">
        <v>350</v>
      </c>
      <c r="H67" t="s">
        <v>697</v>
      </c>
      <c r="I67" t="b">
        <v>0</v>
      </c>
      <c r="J67" t="s">
        <v>10840</v>
      </c>
      <c r="K67" t="str">
        <f>IF(Draft2016[[#This Row],[Keeper]],"Rookie","Auction")</f>
        <v>Auction</v>
      </c>
    </row>
    <row r="68" spans="4:11" x14ac:dyDescent="0.3">
      <c r="D68" t="s">
        <v>10846</v>
      </c>
      <c r="E68" t="s">
        <v>7691</v>
      </c>
      <c r="F68">
        <v>1</v>
      </c>
      <c r="G68" t="s">
        <v>350</v>
      </c>
      <c r="H68" t="s">
        <v>367</v>
      </c>
      <c r="I68" t="b">
        <v>0</v>
      </c>
      <c r="J68" t="s">
        <v>10840</v>
      </c>
      <c r="K68" t="str">
        <f>IF(Draft2016[[#This Row],[Keeper]],"Rookie","Auction")</f>
        <v>Auction</v>
      </c>
    </row>
    <row r="69" spans="4:11" x14ac:dyDescent="0.3">
      <c r="D69" t="s">
        <v>10846</v>
      </c>
      <c r="E69" t="s">
        <v>2497</v>
      </c>
      <c r="F69">
        <v>1</v>
      </c>
      <c r="G69" t="s">
        <v>350</v>
      </c>
      <c r="H69" t="s">
        <v>367</v>
      </c>
      <c r="I69" t="b">
        <v>0</v>
      </c>
      <c r="J69" t="s">
        <v>10840</v>
      </c>
      <c r="K69" t="str">
        <f>IF(Draft2016[[#This Row],[Keeper]],"Rookie","Auction")</f>
        <v>Auction</v>
      </c>
    </row>
    <row r="70" spans="4:11" x14ac:dyDescent="0.3">
      <c r="D70" t="s">
        <v>10846</v>
      </c>
      <c r="E70" t="s">
        <v>865</v>
      </c>
      <c r="F70">
        <v>1</v>
      </c>
      <c r="G70" t="s">
        <v>453</v>
      </c>
      <c r="H70" t="s">
        <v>724</v>
      </c>
      <c r="I70" t="b">
        <v>0</v>
      </c>
      <c r="J70" t="s">
        <v>10840</v>
      </c>
      <c r="K70" t="str">
        <f>IF(Draft2016[[#This Row],[Keeper]],"Rookie","Auction")</f>
        <v>Auction</v>
      </c>
    </row>
    <row r="71" spans="4:11" x14ac:dyDescent="0.3">
      <c r="D71" t="s">
        <v>10846</v>
      </c>
      <c r="E71" t="s">
        <v>5366</v>
      </c>
      <c r="F71">
        <v>1</v>
      </c>
      <c r="G71" t="s">
        <v>453</v>
      </c>
      <c r="H71" t="s">
        <v>710</v>
      </c>
      <c r="I71" t="b">
        <v>0</v>
      </c>
      <c r="J71" t="s">
        <v>10840</v>
      </c>
      <c r="K71" t="str">
        <f>IF(Draft2016[[#This Row],[Keeper]],"Rookie","Auction")</f>
        <v>Auction</v>
      </c>
    </row>
    <row r="72" spans="4:11" x14ac:dyDescent="0.3">
      <c r="D72" t="s">
        <v>10846</v>
      </c>
      <c r="E72" t="s">
        <v>2631</v>
      </c>
      <c r="F72">
        <v>1</v>
      </c>
      <c r="G72" t="s">
        <v>313</v>
      </c>
      <c r="H72" t="s">
        <v>647</v>
      </c>
      <c r="I72" t="b">
        <v>0</v>
      </c>
      <c r="J72" t="s">
        <v>10840</v>
      </c>
      <c r="K72" t="str">
        <f>IF(Draft2016[[#This Row],[Keeper]],"Rookie","Auction")</f>
        <v>Auction</v>
      </c>
    </row>
    <row r="73" spans="4:11" x14ac:dyDescent="0.3">
      <c r="D73" t="s">
        <v>10846</v>
      </c>
      <c r="E73" t="s">
        <v>1616</v>
      </c>
      <c r="F73">
        <v>1</v>
      </c>
      <c r="G73" t="s">
        <v>350</v>
      </c>
      <c r="H73" t="s">
        <v>10841</v>
      </c>
      <c r="I73" t="b">
        <v>0</v>
      </c>
      <c r="J73" t="s">
        <v>10840</v>
      </c>
      <c r="K73" t="str">
        <f>IF(Draft2016[[#This Row],[Keeper]],"Rookie","Auction")</f>
        <v>Auction</v>
      </c>
    </row>
    <row r="74" spans="4:11" x14ac:dyDescent="0.3">
      <c r="D74" t="s">
        <v>10846</v>
      </c>
      <c r="E74" t="s">
        <v>3718</v>
      </c>
      <c r="F74">
        <v>1</v>
      </c>
      <c r="G74" t="s">
        <v>10842</v>
      </c>
      <c r="H74" t="s">
        <v>922</v>
      </c>
      <c r="I74" t="b">
        <v>0</v>
      </c>
      <c r="J74" t="s">
        <v>10840</v>
      </c>
      <c r="K74" t="str">
        <f>IF(Draft2016[[#This Row],[Keeper]],"Rookie","Auction")</f>
        <v>Auction</v>
      </c>
    </row>
    <row r="75" spans="4:11" x14ac:dyDescent="0.3">
      <c r="D75" t="s">
        <v>10849</v>
      </c>
      <c r="E75" t="s">
        <v>1234</v>
      </c>
      <c r="F75">
        <v>81</v>
      </c>
      <c r="G75" t="s">
        <v>453</v>
      </c>
      <c r="H75" t="s">
        <v>342</v>
      </c>
      <c r="I75" t="b">
        <v>0</v>
      </c>
      <c r="J75" t="s">
        <v>10838</v>
      </c>
      <c r="K75" t="str">
        <f>IF(Draft2016[[#This Row],[Keeper]],"Rookie","Auction")</f>
        <v>Auction</v>
      </c>
    </row>
    <row r="76" spans="4:11" x14ac:dyDescent="0.3">
      <c r="D76" t="s">
        <v>10849</v>
      </c>
      <c r="E76" t="s">
        <v>9747</v>
      </c>
      <c r="F76">
        <v>66</v>
      </c>
      <c r="G76" t="s">
        <v>350</v>
      </c>
      <c r="H76" t="s">
        <v>1208</v>
      </c>
      <c r="I76" t="b">
        <v>0</v>
      </c>
      <c r="J76" t="s">
        <v>10838</v>
      </c>
      <c r="K76" t="str">
        <f>IF(Draft2016[[#This Row],[Keeper]],"Rookie","Auction")</f>
        <v>Auction</v>
      </c>
    </row>
    <row r="77" spans="4:11" x14ac:dyDescent="0.3">
      <c r="D77" t="s">
        <v>10849</v>
      </c>
      <c r="E77" t="s">
        <v>10795</v>
      </c>
      <c r="F77">
        <v>42</v>
      </c>
      <c r="G77" t="s">
        <v>313</v>
      </c>
      <c r="H77" t="s">
        <v>418</v>
      </c>
      <c r="I77" t="b">
        <v>0</v>
      </c>
      <c r="J77" t="s">
        <v>10838</v>
      </c>
      <c r="K77" t="str">
        <f>IF(Draft2016[[#This Row],[Keeper]],"Rookie","Auction")</f>
        <v>Auction</v>
      </c>
    </row>
    <row r="78" spans="4:11" x14ac:dyDescent="0.3">
      <c r="D78" t="s">
        <v>10849</v>
      </c>
      <c r="E78" t="s">
        <v>3093</v>
      </c>
      <c r="F78">
        <v>40</v>
      </c>
      <c r="G78" t="s">
        <v>453</v>
      </c>
      <c r="H78" t="s">
        <v>373</v>
      </c>
      <c r="I78" t="b">
        <v>0</v>
      </c>
      <c r="J78" t="s">
        <v>10838</v>
      </c>
      <c r="K78" t="str">
        <f>IF(Draft2016[[#This Row],[Keeper]],"Rookie","Auction")</f>
        <v>Auction</v>
      </c>
    </row>
    <row r="79" spans="4:11" x14ac:dyDescent="0.3">
      <c r="D79" t="s">
        <v>10849</v>
      </c>
      <c r="E79" t="s">
        <v>6497</v>
      </c>
      <c r="F79">
        <v>20</v>
      </c>
      <c r="G79" t="s">
        <v>350</v>
      </c>
      <c r="H79" t="s">
        <v>917</v>
      </c>
      <c r="I79" t="b">
        <v>0</v>
      </c>
      <c r="J79" t="s">
        <v>10840</v>
      </c>
      <c r="K79" t="str">
        <f>IF(Draft2016[[#This Row],[Keeper]],"Rookie","Auction")</f>
        <v>Auction</v>
      </c>
    </row>
    <row r="80" spans="4:11" x14ac:dyDescent="0.3">
      <c r="D80" t="s">
        <v>10849</v>
      </c>
      <c r="E80" t="s">
        <v>2256</v>
      </c>
      <c r="F80">
        <v>12</v>
      </c>
      <c r="G80" t="s">
        <v>350</v>
      </c>
      <c r="H80" t="s">
        <v>354</v>
      </c>
      <c r="I80" t="b">
        <v>0</v>
      </c>
      <c r="J80" t="s">
        <v>10838</v>
      </c>
      <c r="K80" t="str">
        <f>IF(Draft2016[[#This Row],[Keeper]],"Rookie","Auction")</f>
        <v>Auction</v>
      </c>
    </row>
    <row r="81" spans="4:11" x14ac:dyDescent="0.3">
      <c r="D81" t="s">
        <v>10849</v>
      </c>
      <c r="E81" t="s">
        <v>7266</v>
      </c>
      <c r="F81">
        <v>8</v>
      </c>
      <c r="G81" t="s">
        <v>350</v>
      </c>
      <c r="H81" t="s">
        <v>418</v>
      </c>
      <c r="I81" t="b">
        <v>0</v>
      </c>
      <c r="J81" t="s">
        <v>10840</v>
      </c>
      <c r="K81" t="str">
        <f>IF(Draft2016[[#This Row],[Keeper]],"Rookie","Auction")</f>
        <v>Auction</v>
      </c>
    </row>
    <row r="82" spans="4:11" x14ac:dyDescent="0.3">
      <c r="D82" t="s">
        <v>10849</v>
      </c>
      <c r="E82" t="s">
        <v>9445</v>
      </c>
      <c r="F82">
        <v>5</v>
      </c>
      <c r="G82" t="s">
        <v>453</v>
      </c>
      <c r="H82" t="s">
        <v>304</v>
      </c>
      <c r="I82" t="b">
        <v>0</v>
      </c>
      <c r="J82" t="s">
        <v>10838</v>
      </c>
      <c r="K82" t="str">
        <f>IF(Draft2016[[#This Row],[Keeper]],"Rookie","Auction")</f>
        <v>Auction</v>
      </c>
    </row>
    <row r="83" spans="4:11" x14ac:dyDescent="0.3">
      <c r="D83" t="s">
        <v>10849</v>
      </c>
      <c r="E83" t="s">
        <v>10677</v>
      </c>
      <c r="F83">
        <v>4</v>
      </c>
      <c r="G83" t="s">
        <v>453</v>
      </c>
      <c r="H83" t="s">
        <v>337</v>
      </c>
      <c r="I83" t="b">
        <v>1</v>
      </c>
      <c r="J83" t="s">
        <v>10840</v>
      </c>
      <c r="K83" t="str">
        <f>IF(Draft2016[[#This Row],[Keeper]],"Rookie","Auction")</f>
        <v>Rookie</v>
      </c>
    </row>
    <row r="84" spans="4:11" x14ac:dyDescent="0.3">
      <c r="D84" t="s">
        <v>10849</v>
      </c>
      <c r="E84" t="s">
        <v>6161</v>
      </c>
      <c r="F84">
        <v>3</v>
      </c>
      <c r="G84" t="s">
        <v>453</v>
      </c>
      <c r="H84" t="s">
        <v>901</v>
      </c>
      <c r="I84" t="b">
        <v>1</v>
      </c>
      <c r="J84" t="s">
        <v>10840</v>
      </c>
      <c r="K84" t="str">
        <f>IF(Draft2016[[#This Row],[Keeper]],"Rookie","Auction")</f>
        <v>Rookie</v>
      </c>
    </row>
    <row r="85" spans="4:11" x14ac:dyDescent="0.3">
      <c r="D85" t="s">
        <v>10849</v>
      </c>
      <c r="E85" t="s">
        <v>2087</v>
      </c>
      <c r="F85">
        <v>3</v>
      </c>
      <c r="G85" t="s">
        <v>350</v>
      </c>
      <c r="H85" t="s">
        <v>342</v>
      </c>
      <c r="I85" t="b">
        <v>0</v>
      </c>
      <c r="J85" t="s">
        <v>10840</v>
      </c>
      <c r="K85" t="str">
        <f>IF(Draft2016[[#This Row],[Keeper]],"Rookie","Auction")</f>
        <v>Auction</v>
      </c>
    </row>
    <row r="86" spans="4:11" x14ac:dyDescent="0.3">
      <c r="D86" t="s">
        <v>10849</v>
      </c>
      <c r="E86" t="s">
        <v>6938</v>
      </c>
      <c r="F86">
        <v>2</v>
      </c>
      <c r="G86" t="s">
        <v>10842</v>
      </c>
      <c r="H86" t="s">
        <v>647</v>
      </c>
      <c r="I86" t="b">
        <v>0</v>
      </c>
      <c r="J86" t="s">
        <v>10840</v>
      </c>
      <c r="K86" t="str">
        <f>IF(Draft2016[[#This Row],[Keeper]],"Rookie","Auction")</f>
        <v>Auction</v>
      </c>
    </row>
    <row r="87" spans="4:11" x14ac:dyDescent="0.3">
      <c r="D87" t="s">
        <v>10849</v>
      </c>
      <c r="E87" t="s">
        <v>10511</v>
      </c>
      <c r="F87">
        <v>2</v>
      </c>
      <c r="G87" t="s">
        <v>350</v>
      </c>
      <c r="H87" t="s">
        <v>373</v>
      </c>
      <c r="I87" t="b">
        <v>0</v>
      </c>
      <c r="J87" t="s">
        <v>10840</v>
      </c>
      <c r="K87" t="str">
        <f>IF(Draft2016[[#This Row],[Keeper]],"Rookie","Auction")</f>
        <v>Auction</v>
      </c>
    </row>
    <row r="88" spans="4:11" x14ac:dyDescent="0.3">
      <c r="D88" t="s">
        <v>10849</v>
      </c>
      <c r="E88" t="s">
        <v>8837</v>
      </c>
      <c r="F88">
        <v>2</v>
      </c>
      <c r="G88" t="s">
        <v>350</v>
      </c>
      <c r="H88" t="s">
        <v>337</v>
      </c>
      <c r="I88" t="b">
        <v>0</v>
      </c>
      <c r="J88" t="s">
        <v>10840</v>
      </c>
      <c r="K88" t="str">
        <f>IF(Draft2016[[#This Row],[Keeper]],"Rookie","Auction")</f>
        <v>Auction</v>
      </c>
    </row>
    <row r="89" spans="4:11" x14ac:dyDescent="0.3">
      <c r="D89" t="s">
        <v>10849</v>
      </c>
      <c r="E89" t="s">
        <v>2608</v>
      </c>
      <c r="F89">
        <v>1</v>
      </c>
      <c r="G89" t="s">
        <v>323</v>
      </c>
      <c r="H89" t="s">
        <v>672</v>
      </c>
      <c r="I89" t="b">
        <v>0</v>
      </c>
      <c r="J89" t="s">
        <v>10838</v>
      </c>
      <c r="K89" t="str">
        <f>IF(Draft2016[[#This Row],[Keeper]],"Rookie","Auction")</f>
        <v>Auction</v>
      </c>
    </row>
    <row r="90" spans="4:11" x14ac:dyDescent="0.3">
      <c r="D90" t="s">
        <v>10849</v>
      </c>
      <c r="E90" t="s">
        <v>5266</v>
      </c>
      <c r="F90">
        <v>1</v>
      </c>
      <c r="G90" t="s">
        <v>10842</v>
      </c>
      <c r="H90" t="s">
        <v>342</v>
      </c>
      <c r="I90" t="b">
        <v>0</v>
      </c>
      <c r="J90" t="s">
        <v>10840</v>
      </c>
      <c r="K90" t="str">
        <f>IF(Draft2016[[#This Row],[Keeper]],"Rookie","Auction")</f>
        <v>Auction</v>
      </c>
    </row>
    <row r="91" spans="4:11" x14ac:dyDescent="0.3">
      <c r="D91" t="s">
        <v>10849</v>
      </c>
      <c r="E91" t="s">
        <v>7149</v>
      </c>
      <c r="F91">
        <v>1</v>
      </c>
      <c r="G91" t="s">
        <v>453</v>
      </c>
      <c r="H91" t="s">
        <v>373</v>
      </c>
      <c r="I91" t="b">
        <v>0</v>
      </c>
      <c r="J91" t="s">
        <v>10840</v>
      </c>
      <c r="K91" t="str">
        <f>IF(Draft2016[[#This Row],[Keeper]],"Rookie","Auction")</f>
        <v>Auction</v>
      </c>
    </row>
    <row r="92" spans="4:11" x14ac:dyDescent="0.3">
      <c r="D92" t="s">
        <v>10849</v>
      </c>
      <c r="E92" t="s">
        <v>3104</v>
      </c>
      <c r="F92">
        <v>1</v>
      </c>
      <c r="G92" t="s">
        <v>350</v>
      </c>
      <c r="H92" t="s">
        <v>922</v>
      </c>
      <c r="I92" t="b">
        <v>0</v>
      </c>
      <c r="J92" t="s">
        <v>10840</v>
      </c>
      <c r="K92" t="str">
        <f>IF(Draft2016[[#This Row],[Keeper]],"Rookie","Auction")</f>
        <v>Auction</v>
      </c>
    </row>
    <row r="93" spans="4:11" x14ac:dyDescent="0.3">
      <c r="D93" t="s">
        <v>10849</v>
      </c>
      <c r="E93" t="s">
        <v>7019</v>
      </c>
      <c r="F93">
        <v>1</v>
      </c>
      <c r="G93" t="s">
        <v>313</v>
      </c>
      <c r="H93" t="s">
        <v>316</v>
      </c>
      <c r="I93" t="b">
        <v>0</v>
      </c>
      <c r="J93" t="s">
        <v>10840</v>
      </c>
      <c r="K93" t="str">
        <f>IF(Draft2016[[#This Row],[Keeper]],"Rookie","Auction")</f>
        <v>Auction</v>
      </c>
    </row>
    <row r="94" spans="4:11" x14ac:dyDescent="0.3">
      <c r="D94" t="s">
        <v>10849</v>
      </c>
      <c r="E94" t="s">
        <v>6170</v>
      </c>
      <c r="F94">
        <v>1</v>
      </c>
      <c r="G94" t="s">
        <v>453</v>
      </c>
      <c r="H94" t="s">
        <v>342</v>
      </c>
      <c r="I94" t="b">
        <v>0</v>
      </c>
      <c r="J94" t="s">
        <v>10840</v>
      </c>
      <c r="K94" t="str">
        <f>IF(Draft2016[[#This Row],[Keeper]],"Rookie","Auction")</f>
        <v>Auction</v>
      </c>
    </row>
    <row r="95" spans="4:11" x14ac:dyDescent="0.3">
      <c r="D95" t="s">
        <v>10849</v>
      </c>
      <c r="E95" t="s">
        <v>9320</v>
      </c>
      <c r="F95">
        <v>1</v>
      </c>
      <c r="G95" t="s">
        <v>323</v>
      </c>
      <c r="H95" t="s">
        <v>304</v>
      </c>
      <c r="I95" t="b">
        <v>0</v>
      </c>
      <c r="J95" t="s">
        <v>10840</v>
      </c>
      <c r="K95" t="str">
        <f>IF(Draft2016[[#This Row],[Keeper]],"Rookie","Auction")</f>
        <v>Auction</v>
      </c>
    </row>
    <row r="96" spans="4:11" x14ac:dyDescent="0.3">
      <c r="D96" t="s">
        <v>10849</v>
      </c>
      <c r="E96" t="s">
        <v>7311</v>
      </c>
      <c r="F96">
        <v>1</v>
      </c>
      <c r="G96" t="s">
        <v>453</v>
      </c>
      <c r="H96" t="s">
        <v>354</v>
      </c>
      <c r="I96" t="b">
        <v>0</v>
      </c>
      <c r="J96" t="s">
        <v>10840</v>
      </c>
      <c r="K96" t="str">
        <f>IF(Draft2016[[#This Row],[Keeper]],"Rookie","Auction")</f>
        <v>Auction</v>
      </c>
    </row>
    <row r="97" spans="4:11" x14ac:dyDescent="0.3">
      <c r="D97" t="s">
        <v>10849</v>
      </c>
      <c r="E97" t="s">
        <v>4772</v>
      </c>
      <c r="F97">
        <v>1</v>
      </c>
      <c r="G97" t="s">
        <v>453</v>
      </c>
      <c r="H97" t="s">
        <v>418</v>
      </c>
      <c r="I97" t="b">
        <v>0</v>
      </c>
      <c r="J97" t="s">
        <v>10840</v>
      </c>
      <c r="K97" t="str">
        <f>IF(Draft2016[[#This Row],[Keeper]],"Rookie","Auction")</f>
        <v>Auction</v>
      </c>
    </row>
    <row r="98" spans="4:11" x14ac:dyDescent="0.3">
      <c r="D98" t="s">
        <v>10849</v>
      </c>
      <c r="E98" t="s">
        <v>4153</v>
      </c>
      <c r="F98">
        <v>1</v>
      </c>
      <c r="G98" t="s">
        <v>313</v>
      </c>
      <c r="H98" t="s">
        <v>525</v>
      </c>
      <c r="I98" t="b">
        <v>0</v>
      </c>
      <c r="J98" t="s">
        <v>10840</v>
      </c>
      <c r="K98" t="str">
        <f>IF(Draft2016[[#This Row],[Keeper]],"Rookie","Auction")</f>
        <v>Auction</v>
      </c>
    </row>
    <row r="99" spans="4:11" x14ac:dyDescent="0.3">
      <c r="D99" t="s">
        <v>966</v>
      </c>
      <c r="E99" t="s">
        <v>2398</v>
      </c>
      <c r="F99">
        <v>72</v>
      </c>
      <c r="G99" t="s">
        <v>453</v>
      </c>
      <c r="H99" t="s">
        <v>697</v>
      </c>
      <c r="I99" t="b">
        <v>0</v>
      </c>
      <c r="J99" t="s">
        <v>10838</v>
      </c>
      <c r="K99" t="str">
        <f>IF(Draft2016[[#This Row],[Keeper]],"Rookie","Auction")</f>
        <v>Auction</v>
      </c>
    </row>
    <row r="100" spans="4:11" x14ac:dyDescent="0.3">
      <c r="D100" t="s">
        <v>966</v>
      </c>
      <c r="E100" t="s">
        <v>3140</v>
      </c>
      <c r="F100">
        <v>57</v>
      </c>
      <c r="G100" t="s">
        <v>350</v>
      </c>
      <c r="H100" t="s">
        <v>710</v>
      </c>
      <c r="I100" t="b">
        <v>0</v>
      </c>
      <c r="J100" t="s">
        <v>10838</v>
      </c>
      <c r="K100" t="str">
        <f>IF(Draft2016[[#This Row],[Keeper]],"Rookie","Auction")</f>
        <v>Auction</v>
      </c>
    </row>
    <row r="101" spans="4:11" x14ac:dyDescent="0.3">
      <c r="D101" t="s">
        <v>966</v>
      </c>
      <c r="E101" t="s">
        <v>4442</v>
      </c>
      <c r="F101">
        <v>30</v>
      </c>
      <c r="G101" t="s">
        <v>453</v>
      </c>
      <c r="H101" t="s">
        <v>1392</v>
      </c>
      <c r="I101" t="b">
        <v>0</v>
      </c>
      <c r="J101" t="s">
        <v>10838</v>
      </c>
      <c r="K101" t="str">
        <f>IF(Draft2016[[#This Row],[Keeper]],"Rookie","Auction")</f>
        <v>Auction</v>
      </c>
    </row>
    <row r="102" spans="4:11" x14ac:dyDescent="0.3">
      <c r="D102" t="s">
        <v>966</v>
      </c>
      <c r="E102" t="s">
        <v>9412</v>
      </c>
      <c r="F102">
        <v>30</v>
      </c>
      <c r="G102" t="s">
        <v>350</v>
      </c>
      <c r="H102" t="s">
        <v>304</v>
      </c>
      <c r="I102" t="b">
        <v>0</v>
      </c>
      <c r="J102" t="s">
        <v>10840</v>
      </c>
      <c r="K102" t="str">
        <f>IF(Draft2016[[#This Row],[Keeper]],"Rookie","Auction")</f>
        <v>Auction</v>
      </c>
    </row>
    <row r="103" spans="4:11" x14ac:dyDescent="0.3">
      <c r="D103" t="s">
        <v>966</v>
      </c>
      <c r="E103" t="s">
        <v>7346</v>
      </c>
      <c r="F103">
        <v>18</v>
      </c>
      <c r="G103" t="s">
        <v>453</v>
      </c>
      <c r="H103" t="s">
        <v>901</v>
      </c>
      <c r="I103" t="b">
        <v>0</v>
      </c>
      <c r="J103" t="s">
        <v>10840</v>
      </c>
      <c r="K103" t="str">
        <f>IF(Draft2016[[#This Row],[Keeper]],"Rookie","Auction")</f>
        <v>Auction</v>
      </c>
    </row>
    <row r="104" spans="4:11" x14ac:dyDescent="0.3">
      <c r="D104" t="s">
        <v>966</v>
      </c>
      <c r="E104" t="s">
        <v>7264</v>
      </c>
      <c r="F104">
        <v>17</v>
      </c>
      <c r="G104" t="s">
        <v>350</v>
      </c>
      <c r="H104" t="s">
        <v>525</v>
      </c>
      <c r="I104" t="b">
        <v>0</v>
      </c>
      <c r="J104" t="s">
        <v>10838</v>
      </c>
      <c r="K104" t="str">
        <f>IF(Draft2016[[#This Row],[Keeper]],"Rookie","Auction")</f>
        <v>Auction</v>
      </c>
    </row>
    <row r="105" spans="4:11" x14ac:dyDescent="0.3">
      <c r="D105" t="s">
        <v>966</v>
      </c>
      <c r="E105" t="s">
        <v>5286</v>
      </c>
      <c r="F105">
        <v>15</v>
      </c>
      <c r="G105" t="s">
        <v>453</v>
      </c>
      <c r="H105" t="s">
        <v>412</v>
      </c>
      <c r="I105" t="b">
        <v>0</v>
      </c>
      <c r="J105" t="s">
        <v>10838</v>
      </c>
      <c r="K105" t="str">
        <f>IF(Draft2016[[#This Row],[Keeper]],"Rookie","Auction")</f>
        <v>Auction</v>
      </c>
    </row>
    <row r="106" spans="4:11" x14ac:dyDescent="0.3">
      <c r="D106" t="s">
        <v>966</v>
      </c>
      <c r="E106" t="s">
        <v>4403</v>
      </c>
      <c r="F106">
        <v>12</v>
      </c>
      <c r="G106" t="s">
        <v>453</v>
      </c>
      <c r="H106" t="s">
        <v>724</v>
      </c>
      <c r="I106" t="b">
        <v>0</v>
      </c>
      <c r="J106" t="s">
        <v>10840</v>
      </c>
      <c r="K106" t="str">
        <f>IF(Draft2016[[#This Row],[Keeper]],"Rookie","Auction")</f>
        <v>Auction</v>
      </c>
    </row>
    <row r="107" spans="4:11" x14ac:dyDescent="0.3">
      <c r="D107" t="s">
        <v>966</v>
      </c>
      <c r="E107" t="s">
        <v>10642</v>
      </c>
      <c r="F107">
        <v>8</v>
      </c>
      <c r="G107" t="s">
        <v>350</v>
      </c>
      <c r="H107" t="s">
        <v>672</v>
      </c>
      <c r="I107" t="b">
        <v>1</v>
      </c>
      <c r="J107" t="s">
        <v>10840</v>
      </c>
      <c r="K107" t="str">
        <f>IF(Draft2016[[#This Row],[Keeper]],"Rookie","Auction")</f>
        <v>Rookie</v>
      </c>
    </row>
    <row r="108" spans="4:11" x14ac:dyDescent="0.3">
      <c r="D108" t="s">
        <v>966</v>
      </c>
      <c r="E108" t="s">
        <v>1652</v>
      </c>
      <c r="F108">
        <v>5</v>
      </c>
      <c r="G108" t="s">
        <v>453</v>
      </c>
      <c r="H108" t="s">
        <v>1392</v>
      </c>
      <c r="I108" t="b">
        <v>1</v>
      </c>
      <c r="J108" t="s">
        <v>10840</v>
      </c>
      <c r="K108" t="str">
        <f>IF(Draft2016[[#This Row],[Keeper]],"Rookie","Auction")</f>
        <v>Rookie</v>
      </c>
    </row>
    <row r="109" spans="4:11" x14ac:dyDescent="0.3">
      <c r="D109" t="s">
        <v>966</v>
      </c>
      <c r="E109" t="s">
        <v>10851</v>
      </c>
      <c r="F109">
        <v>5</v>
      </c>
      <c r="G109" t="s">
        <v>453</v>
      </c>
      <c r="H109" t="s">
        <v>329</v>
      </c>
      <c r="I109" t="b">
        <v>0</v>
      </c>
      <c r="J109" t="s">
        <v>10840</v>
      </c>
      <c r="K109" t="str">
        <f>IF(Draft2016[[#This Row],[Keeper]],"Rookie","Auction")</f>
        <v>Auction</v>
      </c>
    </row>
    <row r="110" spans="4:11" x14ac:dyDescent="0.3">
      <c r="D110" t="s">
        <v>966</v>
      </c>
      <c r="E110" t="s">
        <v>5056</v>
      </c>
      <c r="F110">
        <v>4</v>
      </c>
      <c r="G110" t="s">
        <v>350</v>
      </c>
      <c r="H110" t="s">
        <v>901</v>
      </c>
      <c r="I110" t="b">
        <v>0</v>
      </c>
      <c r="J110" t="s">
        <v>10840</v>
      </c>
      <c r="K110" t="str">
        <f>IF(Draft2016[[#This Row],[Keeper]],"Rookie","Auction")</f>
        <v>Auction</v>
      </c>
    </row>
    <row r="111" spans="4:11" x14ac:dyDescent="0.3">
      <c r="D111" t="s">
        <v>966</v>
      </c>
      <c r="E111" t="s">
        <v>1086</v>
      </c>
      <c r="F111">
        <v>3</v>
      </c>
      <c r="G111" t="s">
        <v>323</v>
      </c>
      <c r="H111" t="s">
        <v>390</v>
      </c>
      <c r="I111" t="b">
        <v>0</v>
      </c>
      <c r="J111" t="s">
        <v>10838</v>
      </c>
      <c r="K111" t="str">
        <f>IF(Draft2016[[#This Row],[Keeper]],"Rookie","Auction")</f>
        <v>Auction</v>
      </c>
    </row>
    <row r="112" spans="4:11" x14ac:dyDescent="0.3">
      <c r="D112" t="s">
        <v>966</v>
      </c>
      <c r="E112" t="s">
        <v>7849</v>
      </c>
      <c r="F112">
        <v>3</v>
      </c>
      <c r="G112" t="s">
        <v>350</v>
      </c>
      <c r="H112" t="s">
        <v>697</v>
      </c>
      <c r="I112" t="b">
        <v>1</v>
      </c>
      <c r="J112" t="s">
        <v>10840</v>
      </c>
      <c r="K112" t="str">
        <f>IF(Draft2016[[#This Row],[Keeper]],"Rookie","Auction")</f>
        <v>Rookie</v>
      </c>
    </row>
    <row r="113" spans="4:11" x14ac:dyDescent="0.3">
      <c r="D113" t="s">
        <v>966</v>
      </c>
      <c r="E113" t="s">
        <v>3712</v>
      </c>
      <c r="F113">
        <v>3</v>
      </c>
      <c r="G113" t="s">
        <v>313</v>
      </c>
      <c r="H113" t="s">
        <v>329</v>
      </c>
      <c r="I113" t="b">
        <v>0</v>
      </c>
      <c r="J113" t="s">
        <v>10840</v>
      </c>
      <c r="K113" t="str">
        <f>IF(Draft2016[[#This Row],[Keeper]],"Rookie","Auction")</f>
        <v>Auction</v>
      </c>
    </row>
    <row r="114" spans="4:11" x14ac:dyDescent="0.3">
      <c r="D114" t="s">
        <v>966</v>
      </c>
      <c r="E114" t="s">
        <v>8896</v>
      </c>
      <c r="F114">
        <v>3</v>
      </c>
      <c r="G114" t="s">
        <v>313</v>
      </c>
      <c r="H114" t="s">
        <v>748</v>
      </c>
      <c r="I114" t="b">
        <v>0</v>
      </c>
      <c r="J114" t="s">
        <v>10840</v>
      </c>
      <c r="K114" t="str">
        <f>IF(Draft2016[[#This Row],[Keeper]],"Rookie","Auction")</f>
        <v>Auction</v>
      </c>
    </row>
    <row r="115" spans="4:11" x14ac:dyDescent="0.3">
      <c r="D115" t="s">
        <v>966</v>
      </c>
      <c r="E115" t="s">
        <v>1476</v>
      </c>
      <c r="F115">
        <v>2</v>
      </c>
      <c r="G115" t="s">
        <v>313</v>
      </c>
      <c r="H115" t="s">
        <v>10841</v>
      </c>
      <c r="I115" t="b">
        <v>0</v>
      </c>
      <c r="J115" t="s">
        <v>10838</v>
      </c>
      <c r="K115" t="str">
        <f>IF(Draft2016[[#This Row],[Keeper]],"Rookie","Auction")</f>
        <v>Auction</v>
      </c>
    </row>
    <row r="116" spans="4:11" x14ac:dyDescent="0.3">
      <c r="D116" t="s">
        <v>966</v>
      </c>
      <c r="E116" t="s">
        <v>9270</v>
      </c>
      <c r="F116">
        <v>2</v>
      </c>
      <c r="G116" t="s">
        <v>453</v>
      </c>
      <c r="H116" t="s">
        <v>418</v>
      </c>
      <c r="I116" t="b">
        <v>0</v>
      </c>
      <c r="J116" t="s">
        <v>10840</v>
      </c>
      <c r="K116" t="str">
        <f>IF(Draft2016[[#This Row],[Keeper]],"Rookie","Auction")</f>
        <v>Auction</v>
      </c>
    </row>
    <row r="117" spans="4:11" x14ac:dyDescent="0.3">
      <c r="D117" t="s">
        <v>966</v>
      </c>
      <c r="E117" t="s">
        <v>3096</v>
      </c>
      <c r="F117">
        <v>2</v>
      </c>
      <c r="G117" t="s">
        <v>323</v>
      </c>
      <c r="H117" t="s">
        <v>901</v>
      </c>
      <c r="I117" t="b">
        <v>0</v>
      </c>
      <c r="J117" t="s">
        <v>10840</v>
      </c>
      <c r="K117" t="str">
        <f>IF(Draft2016[[#This Row],[Keeper]],"Rookie","Auction")</f>
        <v>Auction</v>
      </c>
    </row>
    <row r="118" spans="4:11" x14ac:dyDescent="0.3">
      <c r="D118" t="s">
        <v>966</v>
      </c>
      <c r="E118" t="s">
        <v>3308</v>
      </c>
      <c r="F118">
        <v>2</v>
      </c>
      <c r="G118" t="s">
        <v>350</v>
      </c>
      <c r="H118" t="s">
        <v>337</v>
      </c>
      <c r="I118" t="b">
        <v>0</v>
      </c>
      <c r="J118" t="s">
        <v>10840</v>
      </c>
      <c r="K118" t="str">
        <f>IF(Draft2016[[#This Row],[Keeper]],"Rookie","Auction")</f>
        <v>Auction</v>
      </c>
    </row>
    <row r="119" spans="4:11" x14ac:dyDescent="0.3">
      <c r="D119" t="s">
        <v>966</v>
      </c>
      <c r="E119" t="s">
        <v>3352</v>
      </c>
      <c r="F119">
        <v>1</v>
      </c>
      <c r="G119" t="s">
        <v>453</v>
      </c>
      <c r="H119" t="s">
        <v>647</v>
      </c>
      <c r="I119" t="b">
        <v>0</v>
      </c>
      <c r="J119" t="s">
        <v>10840</v>
      </c>
      <c r="K119" t="str">
        <f>IF(Draft2016[[#This Row],[Keeper]],"Rookie","Auction")</f>
        <v>Auction</v>
      </c>
    </row>
    <row r="120" spans="4:11" x14ac:dyDescent="0.3">
      <c r="D120" t="s">
        <v>966</v>
      </c>
      <c r="E120" t="s">
        <v>8555</v>
      </c>
      <c r="F120">
        <v>1</v>
      </c>
      <c r="G120" t="s">
        <v>350</v>
      </c>
      <c r="H120" t="s">
        <v>555</v>
      </c>
      <c r="I120" t="b">
        <v>0</v>
      </c>
      <c r="J120" t="s">
        <v>10840</v>
      </c>
      <c r="K120" t="str">
        <f>IF(Draft2016[[#This Row],[Keeper]],"Rookie","Auction")</f>
        <v>Auction</v>
      </c>
    </row>
    <row r="121" spans="4:11" x14ac:dyDescent="0.3">
      <c r="D121" t="s">
        <v>966</v>
      </c>
      <c r="E121" t="s">
        <v>10852</v>
      </c>
      <c r="F121">
        <v>1</v>
      </c>
      <c r="G121" t="s">
        <v>453</v>
      </c>
      <c r="H121" t="s">
        <v>10841</v>
      </c>
      <c r="I121" t="b">
        <v>0</v>
      </c>
      <c r="J121" t="s">
        <v>10840</v>
      </c>
      <c r="K121" t="str">
        <f>IF(Draft2016[[#This Row],[Keeper]],"Rookie","Auction")</f>
        <v>Auction</v>
      </c>
    </row>
    <row r="122" spans="4:11" x14ac:dyDescent="0.3">
      <c r="D122" t="s">
        <v>966</v>
      </c>
      <c r="E122" t="s">
        <v>8318</v>
      </c>
      <c r="F122">
        <v>1</v>
      </c>
      <c r="G122" t="s">
        <v>10842</v>
      </c>
      <c r="H122" t="s">
        <v>10848</v>
      </c>
      <c r="I122" t="b">
        <v>0</v>
      </c>
      <c r="J122" t="s">
        <v>10840</v>
      </c>
      <c r="K122" t="str">
        <f>IF(Draft2016[[#This Row],[Keeper]],"Rookie","Auction")</f>
        <v>Auction</v>
      </c>
    </row>
    <row r="123" spans="4:11" x14ac:dyDescent="0.3">
      <c r="D123" t="s">
        <v>1196</v>
      </c>
      <c r="E123" t="s">
        <v>4087</v>
      </c>
      <c r="F123">
        <v>95</v>
      </c>
      <c r="G123" t="s">
        <v>350</v>
      </c>
      <c r="H123" t="s">
        <v>316</v>
      </c>
      <c r="I123" t="b">
        <v>0</v>
      </c>
      <c r="J123" t="s">
        <v>10838</v>
      </c>
      <c r="K123" t="str">
        <f>IF(Draft2016[[#This Row],[Keeper]],"Rookie","Auction")</f>
        <v>Auction</v>
      </c>
    </row>
    <row r="124" spans="4:11" x14ac:dyDescent="0.3">
      <c r="D124" t="s">
        <v>1196</v>
      </c>
      <c r="E124" t="s">
        <v>4140</v>
      </c>
      <c r="F124">
        <v>61</v>
      </c>
      <c r="G124" t="s">
        <v>350</v>
      </c>
      <c r="H124" t="s">
        <v>329</v>
      </c>
      <c r="I124" t="b">
        <v>0</v>
      </c>
      <c r="J124" t="s">
        <v>10838</v>
      </c>
      <c r="K124" t="str">
        <f>IF(Draft2016[[#This Row],[Keeper]],"Rookie","Auction")</f>
        <v>Auction</v>
      </c>
    </row>
    <row r="125" spans="4:11" x14ac:dyDescent="0.3">
      <c r="D125" t="s">
        <v>1196</v>
      </c>
      <c r="E125" t="s">
        <v>1783</v>
      </c>
      <c r="F125">
        <v>42</v>
      </c>
      <c r="G125" t="s">
        <v>313</v>
      </c>
      <c r="H125" t="s">
        <v>367</v>
      </c>
      <c r="I125" t="b">
        <v>0</v>
      </c>
      <c r="J125" t="s">
        <v>10838</v>
      </c>
      <c r="K125" t="str">
        <f>IF(Draft2016[[#This Row],[Keeper]],"Rookie","Auction")</f>
        <v>Auction</v>
      </c>
    </row>
    <row r="126" spans="4:11" x14ac:dyDescent="0.3">
      <c r="D126" t="s">
        <v>1196</v>
      </c>
      <c r="E126" t="s">
        <v>1667</v>
      </c>
      <c r="F126">
        <v>40</v>
      </c>
      <c r="G126" t="s">
        <v>350</v>
      </c>
      <c r="H126" t="s">
        <v>367</v>
      </c>
      <c r="I126" t="b">
        <v>0</v>
      </c>
      <c r="J126" t="s">
        <v>10838</v>
      </c>
      <c r="K126" t="str">
        <f>IF(Draft2016[[#This Row],[Keeper]],"Rookie","Auction")</f>
        <v>Auction</v>
      </c>
    </row>
    <row r="127" spans="4:11" x14ac:dyDescent="0.3">
      <c r="D127" t="s">
        <v>1196</v>
      </c>
      <c r="E127" t="s">
        <v>10854</v>
      </c>
      <c r="F127">
        <v>20</v>
      </c>
      <c r="G127" t="s">
        <v>453</v>
      </c>
      <c r="H127" t="s">
        <v>917</v>
      </c>
      <c r="I127" t="b">
        <v>0</v>
      </c>
      <c r="J127" t="s">
        <v>10838</v>
      </c>
      <c r="K127" t="str">
        <f>IF(Draft2016[[#This Row],[Keeper]],"Rookie","Auction")</f>
        <v>Auction</v>
      </c>
    </row>
    <row r="128" spans="4:11" x14ac:dyDescent="0.3">
      <c r="D128" t="s">
        <v>1196</v>
      </c>
      <c r="E128" t="s">
        <v>9921</v>
      </c>
      <c r="F128">
        <v>7</v>
      </c>
      <c r="G128" t="s">
        <v>453</v>
      </c>
      <c r="H128" t="s">
        <v>481</v>
      </c>
      <c r="I128" t="b">
        <v>0</v>
      </c>
      <c r="J128" t="s">
        <v>10840</v>
      </c>
      <c r="K128" t="str">
        <f>IF(Draft2016[[#This Row],[Keeper]],"Rookie","Auction")</f>
        <v>Auction</v>
      </c>
    </row>
    <row r="129" spans="4:11" x14ac:dyDescent="0.3">
      <c r="D129" t="s">
        <v>1196</v>
      </c>
      <c r="E129" t="s">
        <v>10855</v>
      </c>
      <c r="F129">
        <v>6</v>
      </c>
      <c r="G129" t="s">
        <v>453</v>
      </c>
      <c r="H129" t="s">
        <v>418</v>
      </c>
      <c r="I129" t="b">
        <v>1</v>
      </c>
      <c r="J129" t="s">
        <v>10840</v>
      </c>
      <c r="K129" t="str">
        <f>IF(Draft2016[[#This Row],[Keeper]],"Rookie","Auction")</f>
        <v>Rookie</v>
      </c>
    </row>
    <row r="130" spans="4:11" x14ac:dyDescent="0.3">
      <c r="D130" t="s">
        <v>1196</v>
      </c>
      <c r="E130" t="s">
        <v>2173</v>
      </c>
      <c r="F130">
        <v>6</v>
      </c>
      <c r="G130" t="s">
        <v>323</v>
      </c>
      <c r="H130" t="s">
        <v>724</v>
      </c>
      <c r="I130" t="b">
        <v>0</v>
      </c>
      <c r="J130" t="s">
        <v>10840</v>
      </c>
      <c r="K130" t="str">
        <f>IF(Draft2016[[#This Row],[Keeper]],"Rookie","Auction")</f>
        <v>Auction</v>
      </c>
    </row>
    <row r="131" spans="4:11" x14ac:dyDescent="0.3">
      <c r="D131" t="s">
        <v>1196</v>
      </c>
      <c r="E131" t="s">
        <v>1819</v>
      </c>
      <c r="F131">
        <v>5</v>
      </c>
      <c r="G131" t="s">
        <v>10842</v>
      </c>
      <c r="H131" t="s">
        <v>748</v>
      </c>
      <c r="I131" t="b">
        <v>0</v>
      </c>
      <c r="J131" t="s">
        <v>10840</v>
      </c>
      <c r="K131" t="str">
        <f>IF(Draft2016[[#This Row],[Keeper]],"Rookie","Auction")</f>
        <v>Auction</v>
      </c>
    </row>
    <row r="132" spans="4:11" x14ac:dyDescent="0.3">
      <c r="D132" t="s">
        <v>1196</v>
      </c>
      <c r="E132" t="s">
        <v>10726</v>
      </c>
      <c r="F132">
        <v>4</v>
      </c>
      <c r="G132" t="s">
        <v>313</v>
      </c>
      <c r="H132" t="s">
        <v>10848</v>
      </c>
      <c r="I132" t="b">
        <v>1</v>
      </c>
      <c r="J132" t="s">
        <v>10840</v>
      </c>
      <c r="K132" t="str">
        <f>IF(Draft2016[[#This Row],[Keeper]],"Rookie","Auction")</f>
        <v>Rookie</v>
      </c>
    </row>
    <row r="133" spans="4:11" x14ac:dyDescent="0.3">
      <c r="D133" t="s">
        <v>1196</v>
      </c>
      <c r="E133" t="s">
        <v>7989</v>
      </c>
      <c r="F133">
        <v>1</v>
      </c>
      <c r="G133" t="s">
        <v>323</v>
      </c>
      <c r="H133" t="s">
        <v>418</v>
      </c>
      <c r="I133" t="b">
        <v>0</v>
      </c>
      <c r="J133" t="s">
        <v>10838</v>
      </c>
      <c r="K133" t="str">
        <f>IF(Draft2016[[#This Row],[Keeper]],"Rookie","Auction")</f>
        <v>Auction</v>
      </c>
    </row>
    <row r="134" spans="4:11" x14ac:dyDescent="0.3">
      <c r="D134" t="s">
        <v>1196</v>
      </c>
      <c r="E134" t="s">
        <v>10240</v>
      </c>
      <c r="F134">
        <v>1</v>
      </c>
      <c r="G134" t="s">
        <v>453</v>
      </c>
      <c r="H134" t="s">
        <v>10843</v>
      </c>
      <c r="I134" t="b">
        <v>0</v>
      </c>
      <c r="J134" t="s">
        <v>10838</v>
      </c>
      <c r="K134" t="str">
        <f>IF(Draft2016[[#This Row],[Keeper]],"Rookie","Auction")</f>
        <v>Auction</v>
      </c>
    </row>
    <row r="135" spans="4:11" x14ac:dyDescent="0.3">
      <c r="D135" t="s">
        <v>1196</v>
      </c>
      <c r="E135" t="s">
        <v>1677</v>
      </c>
      <c r="F135">
        <v>1</v>
      </c>
      <c r="G135" t="s">
        <v>313</v>
      </c>
      <c r="H135" t="s">
        <v>481</v>
      </c>
      <c r="I135" t="b">
        <v>0</v>
      </c>
      <c r="J135" t="s">
        <v>10840</v>
      </c>
      <c r="K135" t="str">
        <f>IF(Draft2016[[#This Row],[Keeper]],"Rookie","Auction")</f>
        <v>Auction</v>
      </c>
    </row>
    <row r="136" spans="4:11" x14ac:dyDescent="0.3">
      <c r="D136" t="s">
        <v>1196</v>
      </c>
      <c r="E136" t="s">
        <v>3099</v>
      </c>
      <c r="F136">
        <v>1</v>
      </c>
      <c r="G136" t="s">
        <v>453</v>
      </c>
      <c r="H136" t="s">
        <v>10841</v>
      </c>
      <c r="I136" t="b">
        <v>0</v>
      </c>
      <c r="J136" t="s">
        <v>10840</v>
      </c>
      <c r="K136" t="str">
        <f>IF(Draft2016[[#This Row],[Keeper]],"Rookie","Auction")</f>
        <v>Auction</v>
      </c>
    </row>
    <row r="137" spans="4:11" x14ac:dyDescent="0.3">
      <c r="D137" t="s">
        <v>1196</v>
      </c>
      <c r="E137" t="s">
        <v>7496</v>
      </c>
      <c r="F137">
        <v>1</v>
      </c>
      <c r="G137" t="s">
        <v>453</v>
      </c>
      <c r="H137" t="s">
        <v>316</v>
      </c>
      <c r="I137" t="b">
        <v>0</v>
      </c>
      <c r="J137" t="s">
        <v>10840</v>
      </c>
      <c r="K137" t="str">
        <f>IF(Draft2016[[#This Row],[Keeper]],"Rookie","Auction")</f>
        <v>Auction</v>
      </c>
    </row>
    <row r="138" spans="4:11" x14ac:dyDescent="0.3">
      <c r="D138" t="s">
        <v>1196</v>
      </c>
      <c r="E138" t="s">
        <v>3259</v>
      </c>
      <c r="F138">
        <v>1</v>
      </c>
      <c r="G138" t="s">
        <v>453</v>
      </c>
      <c r="H138" t="s">
        <v>525</v>
      </c>
      <c r="I138" t="b">
        <v>0</v>
      </c>
      <c r="J138" t="s">
        <v>10840</v>
      </c>
      <c r="K138" t="str">
        <f>IF(Draft2016[[#This Row],[Keeper]],"Rookie","Auction")</f>
        <v>Auction</v>
      </c>
    </row>
    <row r="139" spans="4:11" x14ac:dyDescent="0.3">
      <c r="D139" t="s">
        <v>1196</v>
      </c>
      <c r="E139" t="s">
        <v>4823</v>
      </c>
      <c r="F139">
        <v>1</v>
      </c>
      <c r="G139" t="s">
        <v>350</v>
      </c>
      <c r="H139" t="s">
        <v>555</v>
      </c>
      <c r="I139" t="b">
        <v>0</v>
      </c>
      <c r="J139" t="s">
        <v>10840</v>
      </c>
      <c r="K139" t="str">
        <f>IF(Draft2016[[#This Row],[Keeper]],"Rookie","Auction")</f>
        <v>Auction</v>
      </c>
    </row>
    <row r="140" spans="4:11" x14ac:dyDescent="0.3">
      <c r="D140" t="s">
        <v>1196</v>
      </c>
      <c r="E140" t="s">
        <v>10856</v>
      </c>
      <c r="F140">
        <v>1</v>
      </c>
      <c r="G140" t="s">
        <v>350</v>
      </c>
      <c r="H140" t="s">
        <v>342</v>
      </c>
      <c r="I140" t="b">
        <v>0</v>
      </c>
      <c r="J140" t="s">
        <v>10840</v>
      </c>
      <c r="K140" t="str">
        <f>IF(Draft2016[[#This Row],[Keeper]],"Rookie","Auction")</f>
        <v>Auction</v>
      </c>
    </row>
    <row r="141" spans="4:11" x14ac:dyDescent="0.3">
      <c r="D141" t="s">
        <v>1196</v>
      </c>
      <c r="E141" t="s">
        <v>4178</v>
      </c>
      <c r="F141">
        <v>1</v>
      </c>
      <c r="G141" t="s">
        <v>323</v>
      </c>
      <c r="H141" t="s">
        <v>481</v>
      </c>
      <c r="I141" t="b">
        <v>0</v>
      </c>
      <c r="J141" t="s">
        <v>10840</v>
      </c>
      <c r="K141" t="str">
        <f>IF(Draft2016[[#This Row],[Keeper]],"Rookie","Auction")</f>
        <v>Auction</v>
      </c>
    </row>
    <row r="142" spans="4:11" x14ac:dyDescent="0.3">
      <c r="D142" t="s">
        <v>1196</v>
      </c>
      <c r="E142" t="s">
        <v>5048</v>
      </c>
      <c r="F142">
        <v>1</v>
      </c>
      <c r="G142" t="s">
        <v>10842</v>
      </c>
      <c r="H142" t="s">
        <v>304</v>
      </c>
      <c r="I142" t="b">
        <v>0</v>
      </c>
      <c r="J142" t="s">
        <v>10840</v>
      </c>
      <c r="K142" t="str">
        <f>IF(Draft2016[[#This Row],[Keeper]],"Rookie","Auction")</f>
        <v>Auction</v>
      </c>
    </row>
    <row r="143" spans="4:11" x14ac:dyDescent="0.3">
      <c r="D143" t="s">
        <v>1196</v>
      </c>
      <c r="E143" t="s">
        <v>4712</v>
      </c>
      <c r="F143">
        <v>1</v>
      </c>
      <c r="G143" t="s">
        <v>350</v>
      </c>
      <c r="H143" t="s">
        <v>412</v>
      </c>
      <c r="I143" t="b">
        <v>0</v>
      </c>
      <c r="J143" t="s">
        <v>10840</v>
      </c>
      <c r="K143" t="str">
        <f>IF(Draft2016[[#This Row],[Keeper]],"Rookie","Auction")</f>
        <v>Auction</v>
      </c>
    </row>
    <row r="144" spans="4:11" x14ac:dyDescent="0.3">
      <c r="D144" t="s">
        <v>1196</v>
      </c>
      <c r="E144" t="s">
        <v>6595</v>
      </c>
      <c r="F144">
        <v>1</v>
      </c>
      <c r="G144" t="s">
        <v>350</v>
      </c>
      <c r="H144" t="s">
        <v>418</v>
      </c>
      <c r="I144" t="b">
        <v>0</v>
      </c>
      <c r="J144" t="s">
        <v>10840</v>
      </c>
      <c r="K144" t="str">
        <f>IF(Draft2016[[#This Row],[Keeper]],"Rookie","Auction")</f>
        <v>Auction</v>
      </c>
    </row>
    <row r="145" spans="4:11" x14ac:dyDescent="0.3">
      <c r="D145" t="s">
        <v>1196</v>
      </c>
      <c r="E145" t="s">
        <v>1904</v>
      </c>
      <c r="F145">
        <v>1</v>
      </c>
      <c r="G145" t="s">
        <v>350</v>
      </c>
      <c r="H145" t="s">
        <v>724</v>
      </c>
      <c r="I145" t="b">
        <v>0</v>
      </c>
      <c r="J145" t="s">
        <v>10840</v>
      </c>
      <c r="K145" t="str">
        <f>IF(Draft2016[[#This Row],[Keeper]],"Rookie","Auction")</f>
        <v>Auction</v>
      </c>
    </row>
    <row r="146" spans="4:11" x14ac:dyDescent="0.3">
      <c r="D146" t="s">
        <v>1196</v>
      </c>
      <c r="E146" t="s">
        <v>10857</v>
      </c>
      <c r="F146">
        <v>1</v>
      </c>
      <c r="G146" t="s">
        <v>453</v>
      </c>
      <c r="H146" t="s">
        <v>373</v>
      </c>
      <c r="I146" t="b">
        <v>0</v>
      </c>
      <c r="J146" t="s">
        <v>10840</v>
      </c>
      <c r="K146" t="str">
        <f>IF(Draft2016[[#This Row],[Keeper]],"Rookie","Auction")</f>
        <v>Auction</v>
      </c>
    </row>
    <row r="147" spans="4:11" x14ac:dyDescent="0.3">
      <c r="D147" t="s">
        <v>449</v>
      </c>
      <c r="E147" t="s">
        <v>4969</v>
      </c>
      <c r="F147">
        <v>96</v>
      </c>
      <c r="G147" t="s">
        <v>350</v>
      </c>
      <c r="H147" t="s">
        <v>481</v>
      </c>
      <c r="I147" t="b">
        <v>0</v>
      </c>
      <c r="J147" t="s">
        <v>10838</v>
      </c>
      <c r="K147" t="str">
        <f>IF(Draft2016[[#This Row],[Keeper]],"Rookie","Auction")</f>
        <v>Auction</v>
      </c>
    </row>
    <row r="148" spans="4:11" x14ac:dyDescent="0.3">
      <c r="D148" t="s">
        <v>449</v>
      </c>
      <c r="E148" t="s">
        <v>7933</v>
      </c>
      <c r="F148">
        <v>71</v>
      </c>
      <c r="G148" t="s">
        <v>323</v>
      </c>
      <c r="H148" t="s">
        <v>491</v>
      </c>
      <c r="I148" t="b">
        <v>0</v>
      </c>
      <c r="J148" t="s">
        <v>10838</v>
      </c>
      <c r="K148" t="str">
        <f>IF(Draft2016[[#This Row],[Keeper]],"Rookie","Auction")</f>
        <v>Auction</v>
      </c>
    </row>
    <row r="149" spans="4:11" x14ac:dyDescent="0.3">
      <c r="D149" t="s">
        <v>449</v>
      </c>
      <c r="E149" t="s">
        <v>10456</v>
      </c>
      <c r="F149">
        <v>55</v>
      </c>
      <c r="G149" t="s">
        <v>453</v>
      </c>
      <c r="H149" t="s">
        <v>367</v>
      </c>
      <c r="I149" t="b">
        <v>0</v>
      </c>
      <c r="J149" t="s">
        <v>10838</v>
      </c>
      <c r="K149" t="str">
        <f>IF(Draft2016[[#This Row],[Keeper]],"Rookie","Auction")</f>
        <v>Auction</v>
      </c>
    </row>
    <row r="150" spans="4:11" x14ac:dyDescent="0.3">
      <c r="D150" t="s">
        <v>449</v>
      </c>
      <c r="E150" t="s">
        <v>7422</v>
      </c>
      <c r="F150">
        <v>10</v>
      </c>
      <c r="G150" t="s">
        <v>453</v>
      </c>
      <c r="H150" t="s">
        <v>412</v>
      </c>
      <c r="I150" t="b">
        <v>0</v>
      </c>
      <c r="J150" t="s">
        <v>10838</v>
      </c>
      <c r="K150" t="str">
        <f>IF(Draft2016[[#This Row],[Keeper]],"Rookie","Auction")</f>
        <v>Auction</v>
      </c>
    </row>
    <row r="151" spans="4:11" x14ac:dyDescent="0.3">
      <c r="D151" t="s">
        <v>449</v>
      </c>
      <c r="E151" t="s">
        <v>9961</v>
      </c>
      <c r="F151">
        <v>8</v>
      </c>
      <c r="G151" t="s">
        <v>453</v>
      </c>
      <c r="H151" t="s">
        <v>748</v>
      </c>
      <c r="I151" t="b">
        <v>0</v>
      </c>
      <c r="J151" t="s">
        <v>10840</v>
      </c>
      <c r="K151" t="str">
        <f>IF(Draft2016[[#This Row],[Keeper]],"Rookie","Auction")</f>
        <v>Auction</v>
      </c>
    </row>
    <row r="152" spans="4:11" x14ac:dyDescent="0.3">
      <c r="D152" t="s">
        <v>449</v>
      </c>
      <c r="E152" t="s">
        <v>8481</v>
      </c>
      <c r="F152">
        <v>7</v>
      </c>
      <c r="G152" t="s">
        <v>350</v>
      </c>
      <c r="H152" t="s">
        <v>329</v>
      </c>
      <c r="I152" t="b">
        <v>0</v>
      </c>
      <c r="J152" t="s">
        <v>10838</v>
      </c>
      <c r="K152" t="str">
        <f>IF(Draft2016[[#This Row],[Keeper]],"Rookie","Auction")</f>
        <v>Auction</v>
      </c>
    </row>
    <row r="153" spans="4:11" x14ac:dyDescent="0.3">
      <c r="D153" t="s">
        <v>449</v>
      </c>
      <c r="E153" t="s">
        <v>10858</v>
      </c>
      <c r="F153">
        <v>7</v>
      </c>
      <c r="G153" t="s">
        <v>453</v>
      </c>
      <c r="H153" t="s">
        <v>672</v>
      </c>
      <c r="I153" t="b">
        <v>0</v>
      </c>
      <c r="J153" t="s">
        <v>10840</v>
      </c>
      <c r="K153" t="str">
        <f>IF(Draft2016[[#This Row],[Keeper]],"Rookie","Auction")</f>
        <v>Auction</v>
      </c>
    </row>
    <row r="154" spans="4:11" x14ac:dyDescent="0.3">
      <c r="D154" t="s">
        <v>449</v>
      </c>
      <c r="E154" t="s">
        <v>9009</v>
      </c>
      <c r="F154">
        <v>6</v>
      </c>
      <c r="G154" t="s">
        <v>350</v>
      </c>
      <c r="H154" t="s">
        <v>316</v>
      </c>
      <c r="I154" t="b">
        <v>1</v>
      </c>
      <c r="J154" t="s">
        <v>10840</v>
      </c>
      <c r="K154" t="str">
        <f>IF(Draft2016[[#This Row],[Keeper]],"Rookie","Auction")</f>
        <v>Rookie</v>
      </c>
    </row>
    <row r="155" spans="4:11" x14ac:dyDescent="0.3">
      <c r="D155" t="s">
        <v>449</v>
      </c>
      <c r="E155" t="s">
        <v>4057</v>
      </c>
      <c r="F155">
        <v>6</v>
      </c>
      <c r="G155" t="s">
        <v>453</v>
      </c>
      <c r="H155" t="s">
        <v>672</v>
      </c>
      <c r="I155" t="b">
        <v>0</v>
      </c>
      <c r="J155" t="s">
        <v>10840</v>
      </c>
      <c r="K155" t="str">
        <f>IF(Draft2016[[#This Row],[Keeper]],"Rookie","Auction")</f>
        <v>Auction</v>
      </c>
    </row>
    <row r="156" spans="4:11" x14ac:dyDescent="0.3">
      <c r="D156" t="s">
        <v>449</v>
      </c>
      <c r="E156" t="s">
        <v>10017</v>
      </c>
      <c r="F156">
        <v>5</v>
      </c>
      <c r="G156" t="s">
        <v>313</v>
      </c>
      <c r="H156" t="s">
        <v>555</v>
      </c>
      <c r="I156" t="b">
        <v>0</v>
      </c>
      <c r="J156" t="s">
        <v>10838</v>
      </c>
      <c r="K156" t="str">
        <f>IF(Draft2016[[#This Row],[Keeper]],"Rookie","Auction")</f>
        <v>Auction</v>
      </c>
    </row>
    <row r="157" spans="4:11" x14ac:dyDescent="0.3">
      <c r="D157" t="s">
        <v>449</v>
      </c>
      <c r="E157" t="s">
        <v>3725</v>
      </c>
      <c r="F157">
        <v>5</v>
      </c>
      <c r="G157" t="s">
        <v>453</v>
      </c>
      <c r="H157" t="s">
        <v>525</v>
      </c>
      <c r="I157" t="b">
        <v>0</v>
      </c>
      <c r="J157" t="s">
        <v>10840</v>
      </c>
      <c r="K157" t="str">
        <f>IF(Draft2016[[#This Row],[Keeper]],"Rookie","Auction")</f>
        <v>Auction</v>
      </c>
    </row>
    <row r="158" spans="4:11" x14ac:dyDescent="0.3">
      <c r="D158" t="s">
        <v>449</v>
      </c>
      <c r="E158" t="s">
        <v>5212</v>
      </c>
      <c r="F158">
        <v>4</v>
      </c>
      <c r="G158" t="s">
        <v>313</v>
      </c>
      <c r="H158" t="s">
        <v>1392</v>
      </c>
      <c r="I158" t="b">
        <v>1</v>
      </c>
      <c r="J158" t="s">
        <v>10840</v>
      </c>
      <c r="K158" t="str">
        <f>IF(Draft2016[[#This Row],[Keeper]],"Rookie","Auction")</f>
        <v>Rookie</v>
      </c>
    </row>
    <row r="159" spans="4:11" x14ac:dyDescent="0.3">
      <c r="D159" t="s">
        <v>449</v>
      </c>
      <c r="E159" t="s">
        <v>2705</v>
      </c>
      <c r="F159">
        <v>4</v>
      </c>
      <c r="G159" t="s">
        <v>10842</v>
      </c>
      <c r="H159" t="s">
        <v>418</v>
      </c>
      <c r="I159" t="b">
        <v>0</v>
      </c>
      <c r="J159" t="s">
        <v>10840</v>
      </c>
      <c r="K159" t="str">
        <f>IF(Draft2016[[#This Row],[Keeper]],"Rookie","Auction")</f>
        <v>Auction</v>
      </c>
    </row>
    <row r="160" spans="4:11" x14ac:dyDescent="0.3">
      <c r="D160" t="s">
        <v>449</v>
      </c>
      <c r="E160" t="s">
        <v>5034</v>
      </c>
      <c r="F160">
        <v>3</v>
      </c>
      <c r="G160" t="s">
        <v>350</v>
      </c>
      <c r="H160" t="s">
        <v>10848</v>
      </c>
      <c r="I160" t="b">
        <v>1</v>
      </c>
      <c r="J160" t="s">
        <v>10840</v>
      </c>
      <c r="K160" t="str">
        <f>IF(Draft2016[[#This Row],[Keeper]],"Rookie","Auction")</f>
        <v>Rookie</v>
      </c>
    </row>
    <row r="161" spans="4:11" x14ac:dyDescent="0.3">
      <c r="D161" t="s">
        <v>449</v>
      </c>
      <c r="E161" t="s">
        <v>2882</v>
      </c>
      <c r="F161">
        <v>3</v>
      </c>
      <c r="G161" t="s">
        <v>350</v>
      </c>
      <c r="H161" t="s">
        <v>555</v>
      </c>
      <c r="I161" t="b">
        <v>0</v>
      </c>
      <c r="J161" t="s">
        <v>10840</v>
      </c>
      <c r="K161" t="str">
        <f>IF(Draft2016[[#This Row],[Keeper]],"Rookie","Auction")</f>
        <v>Auction</v>
      </c>
    </row>
    <row r="162" spans="4:11" x14ac:dyDescent="0.3">
      <c r="D162" t="s">
        <v>449</v>
      </c>
      <c r="E162" t="s">
        <v>5858</v>
      </c>
      <c r="F162">
        <v>2</v>
      </c>
      <c r="G162" t="s">
        <v>350</v>
      </c>
      <c r="H162" t="s">
        <v>539</v>
      </c>
      <c r="I162" t="b">
        <v>0</v>
      </c>
      <c r="J162" t="s">
        <v>10840</v>
      </c>
      <c r="K162" t="str">
        <f>IF(Draft2016[[#This Row],[Keeper]],"Rookie","Auction")</f>
        <v>Auction</v>
      </c>
    </row>
    <row r="163" spans="4:11" x14ac:dyDescent="0.3">
      <c r="D163" t="s">
        <v>449</v>
      </c>
      <c r="E163" t="s">
        <v>7979</v>
      </c>
      <c r="F163">
        <v>1</v>
      </c>
      <c r="G163" t="s">
        <v>323</v>
      </c>
      <c r="H163" t="s">
        <v>555</v>
      </c>
      <c r="I163" t="b">
        <v>0</v>
      </c>
      <c r="J163" t="s">
        <v>10838</v>
      </c>
      <c r="K163" t="str">
        <f>IF(Draft2016[[#This Row],[Keeper]],"Rookie","Auction")</f>
        <v>Auction</v>
      </c>
    </row>
    <row r="164" spans="4:11" x14ac:dyDescent="0.3">
      <c r="D164" t="s">
        <v>449</v>
      </c>
      <c r="E164" t="s">
        <v>10428</v>
      </c>
      <c r="F164">
        <v>1</v>
      </c>
      <c r="G164" t="s">
        <v>313</v>
      </c>
      <c r="H164" t="s">
        <v>354</v>
      </c>
      <c r="I164" t="b">
        <v>0</v>
      </c>
      <c r="J164" t="s">
        <v>10840</v>
      </c>
      <c r="K164" t="str">
        <f>IF(Draft2016[[#This Row],[Keeper]],"Rookie","Auction")</f>
        <v>Auction</v>
      </c>
    </row>
    <row r="165" spans="4:11" x14ac:dyDescent="0.3">
      <c r="D165" t="s">
        <v>449</v>
      </c>
      <c r="E165" t="s">
        <v>6716</v>
      </c>
      <c r="F165">
        <v>1</v>
      </c>
      <c r="G165" t="s">
        <v>453</v>
      </c>
      <c r="H165" t="s">
        <v>390</v>
      </c>
      <c r="I165" t="b">
        <v>0</v>
      </c>
      <c r="J165" t="s">
        <v>10840</v>
      </c>
      <c r="K165" t="str">
        <f>IF(Draft2016[[#This Row],[Keeper]],"Rookie","Auction")</f>
        <v>Auction</v>
      </c>
    </row>
    <row r="166" spans="4:11" x14ac:dyDescent="0.3">
      <c r="D166" t="s">
        <v>449</v>
      </c>
      <c r="E166" t="s">
        <v>1471</v>
      </c>
      <c r="F166">
        <v>1</v>
      </c>
      <c r="G166" t="s">
        <v>453</v>
      </c>
      <c r="H166" t="s">
        <v>316</v>
      </c>
      <c r="I166" t="b">
        <v>0</v>
      </c>
      <c r="J166" t="s">
        <v>10840</v>
      </c>
      <c r="K166" t="str">
        <f>IF(Draft2016[[#This Row],[Keeper]],"Rookie","Auction")</f>
        <v>Auction</v>
      </c>
    </row>
    <row r="167" spans="4:11" x14ac:dyDescent="0.3">
      <c r="D167" t="s">
        <v>449</v>
      </c>
      <c r="E167" t="s">
        <v>7471</v>
      </c>
      <c r="F167">
        <v>1</v>
      </c>
      <c r="G167" t="s">
        <v>453</v>
      </c>
      <c r="H167" t="s">
        <v>367</v>
      </c>
      <c r="I167" t="b">
        <v>0</v>
      </c>
      <c r="J167" t="s">
        <v>10840</v>
      </c>
      <c r="K167" t="str">
        <f>IF(Draft2016[[#This Row],[Keeper]],"Rookie","Auction")</f>
        <v>Auction</v>
      </c>
    </row>
    <row r="168" spans="4:11" x14ac:dyDescent="0.3">
      <c r="D168" t="s">
        <v>449</v>
      </c>
      <c r="E168" t="s">
        <v>6721</v>
      </c>
      <c r="F168">
        <v>1</v>
      </c>
      <c r="G168" t="s">
        <v>323</v>
      </c>
      <c r="H168" t="s">
        <v>1208</v>
      </c>
      <c r="I168" t="b">
        <v>0</v>
      </c>
      <c r="J168" t="s">
        <v>10840</v>
      </c>
      <c r="K168" t="str">
        <f>IF(Draft2016[[#This Row],[Keeper]],"Rookie","Auction")</f>
        <v>Auction</v>
      </c>
    </row>
    <row r="169" spans="4:11" x14ac:dyDescent="0.3">
      <c r="D169" t="s">
        <v>449</v>
      </c>
      <c r="E169" t="s">
        <v>3584</v>
      </c>
      <c r="F169">
        <v>1</v>
      </c>
      <c r="G169" t="s">
        <v>350</v>
      </c>
      <c r="H169" t="s">
        <v>481</v>
      </c>
      <c r="I169" t="b">
        <v>0</v>
      </c>
      <c r="J169" t="s">
        <v>10840</v>
      </c>
      <c r="K169" t="str">
        <f>IF(Draft2016[[#This Row],[Keeper]],"Rookie","Auction")</f>
        <v>Auction</v>
      </c>
    </row>
    <row r="170" spans="4:11" x14ac:dyDescent="0.3">
      <c r="D170" t="s">
        <v>449</v>
      </c>
      <c r="E170" t="s">
        <v>10583</v>
      </c>
      <c r="F170">
        <v>1</v>
      </c>
      <c r="G170" t="s">
        <v>323</v>
      </c>
      <c r="H170" t="s">
        <v>329</v>
      </c>
      <c r="I170" t="b">
        <v>0</v>
      </c>
      <c r="J170" t="s">
        <v>10840</v>
      </c>
      <c r="K170" t="str">
        <f>IF(Draft2016[[#This Row],[Keeper]],"Rookie","Auction")</f>
        <v>Auction</v>
      </c>
    </row>
    <row r="171" spans="4:11" x14ac:dyDescent="0.3">
      <c r="D171" t="s">
        <v>676</v>
      </c>
      <c r="E171" t="s">
        <v>5709</v>
      </c>
      <c r="F171">
        <v>92</v>
      </c>
      <c r="G171" t="s">
        <v>453</v>
      </c>
      <c r="H171" t="s">
        <v>10848</v>
      </c>
      <c r="I171" t="b">
        <v>0</v>
      </c>
      <c r="J171" t="s">
        <v>10838</v>
      </c>
      <c r="K171" t="str">
        <f>IF(Draft2016[[#This Row],[Keeper]],"Rookie","Auction")</f>
        <v>Auction</v>
      </c>
    </row>
    <row r="172" spans="4:11" x14ac:dyDescent="0.3">
      <c r="D172" t="s">
        <v>676</v>
      </c>
      <c r="E172" t="s">
        <v>6940</v>
      </c>
      <c r="F172">
        <v>78</v>
      </c>
      <c r="G172" t="s">
        <v>350</v>
      </c>
      <c r="H172" t="s">
        <v>697</v>
      </c>
      <c r="I172" t="b">
        <v>0</v>
      </c>
      <c r="J172" t="s">
        <v>10838</v>
      </c>
      <c r="K172" t="str">
        <f>IF(Draft2016[[#This Row],[Keeper]],"Rookie","Auction")</f>
        <v>Auction</v>
      </c>
    </row>
    <row r="173" spans="4:11" x14ac:dyDescent="0.3">
      <c r="D173" t="s">
        <v>676</v>
      </c>
      <c r="E173" t="s">
        <v>2787</v>
      </c>
      <c r="F173">
        <v>40</v>
      </c>
      <c r="G173" t="s">
        <v>350</v>
      </c>
      <c r="H173" t="s">
        <v>10843</v>
      </c>
      <c r="I173" t="b">
        <v>0</v>
      </c>
      <c r="J173" t="s">
        <v>10838</v>
      </c>
      <c r="K173" t="str">
        <f>IF(Draft2016[[#This Row],[Keeper]],"Rookie","Auction")</f>
        <v>Auction</v>
      </c>
    </row>
    <row r="174" spans="4:11" x14ac:dyDescent="0.3">
      <c r="D174" t="s">
        <v>676</v>
      </c>
      <c r="E174" t="s">
        <v>10065</v>
      </c>
      <c r="F174">
        <v>37</v>
      </c>
      <c r="G174" t="s">
        <v>313</v>
      </c>
      <c r="H174" t="s">
        <v>304</v>
      </c>
      <c r="I174" t="b">
        <v>0</v>
      </c>
      <c r="J174" t="s">
        <v>10838</v>
      </c>
      <c r="K174" t="str">
        <f>IF(Draft2016[[#This Row],[Keeper]],"Rookie","Auction")</f>
        <v>Auction</v>
      </c>
    </row>
    <row r="175" spans="4:11" x14ac:dyDescent="0.3">
      <c r="D175" t="s">
        <v>676</v>
      </c>
      <c r="E175" t="s">
        <v>9836</v>
      </c>
      <c r="F175">
        <v>20</v>
      </c>
      <c r="G175" t="s">
        <v>350</v>
      </c>
      <c r="H175" t="s">
        <v>672</v>
      </c>
      <c r="I175" t="b">
        <v>0</v>
      </c>
      <c r="J175" t="s">
        <v>10838</v>
      </c>
      <c r="K175" t="str">
        <f>IF(Draft2016[[#This Row],[Keeper]],"Rookie","Auction")</f>
        <v>Auction</v>
      </c>
    </row>
    <row r="176" spans="4:11" x14ac:dyDescent="0.3">
      <c r="D176" t="s">
        <v>676</v>
      </c>
      <c r="E176" t="s">
        <v>7695</v>
      </c>
      <c r="F176">
        <v>9</v>
      </c>
      <c r="G176" t="s">
        <v>453</v>
      </c>
      <c r="H176" t="s">
        <v>555</v>
      </c>
      <c r="I176" t="b">
        <v>1</v>
      </c>
      <c r="J176" t="s">
        <v>10838</v>
      </c>
      <c r="K176" t="str">
        <f>IF(Draft2016[[#This Row],[Keeper]],"Rookie","Auction")</f>
        <v>Rookie</v>
      </c>
    </row>
    <row r="177" spans="4:11" x14ac:dyDescent="0.3">
      <c r="D177" t="s">
        <v>676</v>
      </c>
      <c r="E177" t="s">
        <v>6605</v>
      </c>
      <c r="F177">
        <v>5</v>
      </c>
      <c r="G177" t="s">
        <v>10842</v>
      </c>
      <c r="H177" t="s">
        <v>367</v>
      </c>
      <c r="I177" t="b">
        <v>0</v>
      </c>
      <c r="J177" t="s">
        <v>10840</v>
      </c>
      <c r="K177" t="str">
        <f>IF(Draft2016[[#This Row],[Keeper]],"Rookie","Auction")</f>
        <v>Auction</v>
      </c>
    </row>
    <row r="178" spans="4:11" x14ac:dyDescent="0.3">
      <c r="D178" t="s">
        <v>676</v>
      </c>
      <c r="E178" t="s">
        <v>3326</v>
      </c>
      <c r="F178">
        <v>3</v>
      </c>
      <c r="G178" t="s">
        <v>350</v>
      </c>
      <c r="H178" t="s">
        <v>491</v>
      </c>
      <c r="I178" t="b">
        <v>1</v>
      </c>
      <c r="J178" t="s">
        <v>10840</v>
      </c>
      <c r="K178" t="str">
        <f>IF(Draft2016[[#This Row],[Keeper]],"Rookie","Auction")</f>
        <v>Rookie</v>
      </c>
    </row>
    <row r="179" spans="4:11" x14ac:dyDescent="0.3">
      <c r="D179" t="s">
        <v>676</v>
      </c>
      <c r="E179" t="s">
        <v>7351</v>
      </c>
      <c r="F179">
        <v>1</v>
      </c>
      <c r="G179" t="s">
        <v>323</v>
      </c>
      <c r="H179" t="s">
        <v>748</v>
      </c>
      <c r="I179" t="b">
        <v>0</v>
      </c>
      <c r="J179" t="s">
        <v>10838</v>
      </c>
      <c r="K179" t="str">
        <f>IF(Draft2016[[#This Row],[Keeper]],"Rookie","Auction")</f>
        <v>Auction</v>
      </c>
    </row>
    <row r="180" spans="4:11" x14ac:dyDescent="0.3">
      <c r="D180" t="s">
        <v>676</v>
      </c>
      <c r="E180" t="s">
        <v>1683</v>
      </c>
      <c r="F180">
        <v>1</v>
      </c>
      <c r="G180" t="s">
        <v>313</v>
      </c>
      <c r="H180" t="s">
        <v>697</v>
      </c>
      <c r="I180" t="b">
        <v>0</v>
      </c>
      <c r="J180" t="s">
        <v>10840</v>
      </c>
      <c r="K180" t="str">
        <f>IF(Draft2016[[#This Row],[Keeper]],"Rookie","Auction")</f>
        <v>Auction</v>
      </c>
    </row>
    <row r="181" spans="4:11" x14ac:dyDescent="0.3">
      <c r="D181" t="s">
        <v>676</v>
      </c>
      <c r="E181" t="s">
        <v>8464</v>
      </c>
      <c r="F181">
        <v>1</v>
      </c>
      <c r="G181" t="s">
        <v>453</v>
      </c>
      <c r="H181" t="s">
        <v>491</v>
      </c>
      <c r="I181" t="b">
        <v>0</v>
      </c>
      <c r="J181" t="s">
        <v>10840</v>
      </c>
      <c r="K181" t="str">
        <f>IF(Draft2016[[#This Row],[Keeper]],"Rookie","Auction")</f>
        <v>Auction</v>
      </c>
    </row>
    <row r="182" spans="4:11" x14ac:dyDescent="0.3">
      <c r="D182" t="s">
        <v>676</v>
      </c>
      <c r="E182" t="s">
        <v>10550</v>
      </c>
      <c r="F182">
        <v>1</v>
      </c>
      <c r="G182" t="s">
        <v>453</v>
      </c>
      <c r="H182" t="s">
        <v>308</v>
      </c>
      <c r="I182" t="b">
        <v>0</v>
      </c>
      <c r="J182" t="s">
        <v>10840</v>
      </c>
      <c r="K182" t="str">
        <f>IF(Draft2016[[#This Row],[Keeper]],"Rookie","Auction")</f>
        <v>Auction</v>
      </c>
    </row>
    <row r="183" spans="4:11" x14ac:dyDescent="0.3">
      <c r="D183" t="s">
        <v>676</v>
      </c>
      <c r="E183" t="s">
        <v>5491</v>
      </c>
      <c r="F183">
        <v>1</v>
      </c>
      <c r="G183" t="s">
        <v>323</v>
      </c>
      <c r="H183" t="s">
        <v>647</v>
      </c>
      <c r="I183" t="b">
        <v>0</v>
      </c>
      <c r="J183" t="s">
        <v>10840</v>
      </c>
      <c r="K183" t="str">
        <f>IF(Draft2016[[#This Row],[Keeper]],"Rookie","Auction")</f>
        <v>Auction</v>
      </c>
    </row>
    <row r="184" spans="4:11" x14ac:dyDescent="0.3">
      <c r="D184" t="s">
        <v>676</v>
      </c>
      <c r="E184" t="s">
        <v>6074</v>
      </c>
      <c r="F184">
        <v>1</v>
      </c>
      <c r="G184" t="s">
        <v>350</v>
      </c>
      <c r="H184" t="s">
        <v>337</v>
      </c>
      <c r="I184" t="b">
        <v>0</v>
      </c>
      <c r="J184" t="s">
        <v>10840</v>
      </c>
      <c r="K184" t="str">
        <f>IF(Draft2016[[#This Row],[Keeper]],"Rookie","Auction")</f>
        <v>Auction</v>
      </c>
    </row>
    <row r="185" spans="4:11" x14ac:dyDescent="0.3">
      <c r="D185" t="s">
        <v>676</v>
      </c>
      <c r="E185" t="s">
        <v>10553</v>
      </c>
      <c r="F185">
        <v>1</v>
      </c>
      <c r="G185" t="s">
        <v>350</v>
      </c>
      <c r="H185" t="s">
        <v>10841</v>
      </c>
      <c r="I185" t="b">
        <v>0</v>
      </c>
      <c r="J185" t="s">
        <v>10840</v>
      </c>
      <c r="K185" t="str">
        <f>IF(Draft2016[[#This Row],[Keeper]],"Rookie","Auction")</f>
        <v>Auction</v>
      </c>
    </row>
    <row r="186" spans="4:11" x14ac:dyDescent="0.3">
      <c r="D186" t="s">
        <v>676</v>
      </c>
      <c r="E186" t="s">
        <v>9527</v>
      </c>
      <c r="F186">
        <v>1</v>
      </c>
      <c r="G186" t="s">
        <v>323</v>
      </c>
      <c r="H186" t="s">
        <v>367</v>
      </c>
      <c r="I186" t="b">
        <v>0</v>
      </c>
      <c r="J186" t="s">
        <v>10840</v>
      </c>
      <c r="K186" t="str">
        <f>IF(Draft2016[[#This Row],[Keeper]],"Rookie","Auction")</f>
        <v>Auction</v>
      </c>
    </row>
    <row r="187" spans="4:11" x14ac:dyDescent="0.3">
      <c r="D187" t="s">
        <v>676</v>
      </c>
      <c r="E187" t="s">
        <v>10105</v>
      </c>
      <c r="F187">
        <v>1</v>
      </c>
      <c r="G187" t="s">
        <v>350</v>
      </c>
      <c r="H187" t="s">
        <v>316</v>
      </c>
      <c r="I187" t="b">
        <v>0</v>
      </c>
      <c r="J187" t="s">
        <v>10840</v>
      </c>
      <c r="K187" t="str">
        <f>IF(Draft2016[[#This Row],[Keeper]],"Rookie","Auction")</f>
        <v>Auction</v>
      </c>
    </row>
    <row r="188" spans="4:11" x14ac:dyDescent="0.3">
      <c r="D188" t="s">
        <v>676</v>
      </c>
      <c r="E188" t="s">
        <v>4921</v>
      </c>
      <c r="F188">
        <v>1</v>
      </c>
      <c r="G188" t="s">
        <v>313</v>
      </c>
      <c r="H188" t="s">
        <v>491</v>
      </c>
      <c r="I188" t="b">
        <v>0</v>
      </c>
      <c r="J188" t="s">
        <v>10840</v>
      </c>
      <c r="K188" t="str">
        <f>IF(Draft2016[[#This Row],[Keeper]],"Rookie","Auction")</f>
        <v>Auction</v>
      </c>
    </row>
    <row r="189" spans="4:11" x14ac:dyDescent="0.3">
      <c r="D189" t="s">
        <v>676</v>
      </c>
      <c r="E189" t="s">
        <v>7369</v>
      </c>
      <c r="F189">
        <v>1</v>
      </c>
      <c r="G189" t="s">
        <v>453</v>
      </c>
      <c r="H189" t="s">
        <v>337</v>
      </c>
      <c r="I189" t="b">
        <v>0</v>
      </c>
      <c r="J189" t="s">
        <v>10840</v>
      </c>
      <c r="K189" t="str">
        <f>IF(Draft2016[[#This Row],[Keeper]],"Rookie","Auction")</f>
        <v>Auction</v>
      </c>
    </row>
    <row r="190" spans="4:11" x14ac:dyDescent="0.3">
      <c r="D190" t="s">
        <v>676</v>
      </c>
      <c r="E190" t="s">
        <v>6736</v>
      </c>
      <c r="F190">
        <v>1</v>
      </c>
      <c r="G190" t="s">
        <v>10842</v>
      </c>
      <c r="H190" t="s">
        <v>880</v>
      </c>
      <c r="I190" t="b">
        <v>0</v>
      </c>
      <c r="J190" t="s">
        <v>10840</v>
      </c>
      <c r="K190" t="str">
        <f>IF(Draft2016[[#This Row],[Keeper]],"Rookie","Auction")</f>
        <v>Auction</v>
      </c>
    </row>
    <row r="191" spans="4:11" x14ac:dyDescent="0.3">
      <c r="D191" t="s">
        <v>676</v>
      </c>
      <c r="E191" t="s">
        <v>2456</v>
      </c>
      <c r="F191">
        <v>1</v>
      </c>
      <c r="G191" t="s">
        <v>453</v>
      </c>
      <c r="H191" t="s">
        <v>342</v>
      </c>
      <c r="I191" t="b">
        <v>0</v>
      </c>
      <c r="J191" t="s">
        <v>10840</v>
      </c>
      <c r="K191" t="str">
        <f>IF(Draft2016[[#This Row],[Keeper]],"Rookie","Auction")</f>
        <v>Auction</v>
      </c>
    </row>
    <row r="192" spans="4:11" x14ac:dyDescent="0.3">
      <c r="D192" t="s">
        <v>676</v>
      </c>
      <c r="E192" t="s">
        <v>3359</v>
      </c>
      <c r="F192">
        <v>1</v>
      </c>
      <c r="G192" t="s">
        <v>453</v>
      </c>
      <c r="H192" t="s">
        <v>308</v>
      </c>
      <c r="I192" t="b">
        <v>0</v>
      </c>
      <c r="J192" t="s">
        <v>10840</v>
      </c>
      <c r="K192" t="str">
        <f>IF(Draft2016[[#This Row],[Keeper]],"Rookie","Auction")</f>
        <v>Auction</v>
      </c>
    </row>
    <row r="193" spans="4:11" x14ac:dyDescent="0.3">
      <c r="D193" t="s">
        <v>676</v>
      </c>
      <c r="E193" t="s">
        <v>4573</v>
      </c>
      <c r="F193">
        <v>1</v>
      </c>
      <c r="G193" t="s">
        <v>350</v>
      </c>
      <c r="H193" t="s">
        <v>491</v>
      </c>
      <c r="I193" t="b">
        <v>0</v>
      </c>
      <c r="J193" t="s">
        <v>10840</v>
      </c>
      <c r="K193" t="str">
        <f>IF(Draft2016[[#This Row],[Keeper]],"Rookie","Auction")</f>
        <v>Auction</v>
      </c>
    </row>
    <row r="194" spans="4:11" x14ac:dyDescent="0.3">
      <c r="D194" t="s">
        <v>676</v>
      </c>
      <c r="E194" t="s">
        <v>6774</v>
      </c>
      <c r="F194">
        <v>1</v>
      </c>
      <c r="G194" t="s">
        <v>350</v>
      </c>
      <c r="H194" t="s">
        <v>901</v>
      </c>
      <c r="I194" t="b">
        <v>0</v>
      </c>
      <c r="J194" t="s">
        <v>10840</v>
      </c>
      <c r="K194" t="str">
        <f>IF(Draft2016[[#This Row],[Keeper]],"Rookie","Auction")</f>
        <v>Auction</v>
      </c>
    </row>
    <row r="195" spans="4:11" x14ac:dyDescent="0.3">
      <c r="D195" t="s">
        <v>1211</v>
      </c>
      <c r="E195" t="s">
        <v>10289</v>
      </c>
      <c r="F195">
        <v>73</v>
      </c>
      <c r="G195" t="s">
        <v>350</v>
      </c>
      <c r="H195" t="s">
        <v>917</v>
      </c>
      <c r="I195" t="b">
        <v>0</v>
      </c>
      <c r="J195" t="s">
        <v>10838</v>
      </c>
      <c r="K195" t="str">
        <f>IF(Draft2016[[#This Row],[Keeper]],"Rookie","Auction")</f>
        <v>Auction</v>
      </c>
    </row>
    <row r="196" spans="4:11" x14ac:dyDescent="0.3">
      <c r="D196" t="s">
        <v>1211</v>
      </c>
      <c r="E196" t="s">
        <v>10233</v>
      </c>
      <c r="F196">
        <v>69</v>
      </c>
      <c r="G196" t="s">
        <v>453</v>
      </c>
      <c r="H196" t="s">
        <v>922</v>
      </c>
      <c r="I196" t="b">
        <v>0</v>
      </c>
      <c r="J196" t="s">
        <v>10838</v>
      </c>
      <c r="K196" t="str">
        <f>IF(Draft2016[[#This Row],[Keeper]],"Rookie","Auction")</f>
        <v>Auction</v>
      </c>
    </row>
    <row r="197" spans="4:11" x14ac:dyDescent="0.3">
      <c r="D197" t="s">
        <v>1211</v>
      </c>
      <c r="E197" t="s">
        <v>1216</v>
      </c>
      <c r="F197">
        <v>46</v>
      </c>
      <c r="G197" t="s">
        <v>453</v>
      </c>
      <c r="H197" t="s">
        <v>418</v>
      </c>
      <c r="I197" t="b">
        <v>0</v>
      </c>
      <c r="J197" t="s">
        <v>10838</v>
      </c>
      <c r="K197" t="str">
        <f>IF(Draft2016[[#This Row],[Keeper]],"Rookie","Auction")</f>
        <v>Auction</v>
      </c>
    </row>
    <row r="198" spans="4:11" x14ac:dyDescent="0.3">
      <c r="D198" t="s">
        <v>1211</v>
      </c>
      <c r="E198" t="s">
        <v>7479</v>
      </c>
      <c r="F198">
        <v>40</v>
      </c>
      <c r="G198" t="s">
        <v>350</v>
      </c>
      <c r="H198" t="s">
        <v>901</v>
      </c>
      <c r="I198" t="b">
        <v>0</v>
      </c>
      <c r="J198" t="s">
        <v>10838</v>
      </c>
      <c r="K198" t="str">
        <f>IF(Draft2016[[#This Row],[Keeper]],"Rookie","Auction")</f>
        <v>Auction</v>
      </c>
    </row>
    <row r="199" spans="4:11" x14ac:dyDescent="0.3">
      <c r="D199" t="s">
        <v>1211</v>
      </c>
      <c r="E199" t="s">
        <v>5820</v>
      </c>
      <c r="F199">
        <v>18</v>
      </c>
      <c r="G199" t="s">
        <v>453</v>
      </c>
      <c r="H199" t="s">
        <v>880</v>
      </c>
      <c r="I199" t="b">
        <v>0</v>
      </c>
      <c r="J199" t="s">
        <v>10840</v>
      </c>
      <c r="K199" t="str">
        <f>IF(Draft2016[[#This Row],[Keeper]],"Rookie","Auction")</f>
        <v>Auction</v>
      </c>
    </row>
    <row r="200" spans="4:11" x14ac:dyDescent="0.3">
      <c r="D200" t="s">
        <v>1211</v>
      </c>
      <c r="E200" t="s">
        <v>10859</v>
      </c>
      <c r="F200">
        <v>12</v>
      </c>
      <c r="G200" t="s">
        <v>350</v>
      </c>
      <c r="H200" t="s">
        <v>525</v>
      </c>
      <c r="I200" t="b">
        <v>0</v>
      </c>
      <c r="J200" t="s">
        <v>10840</v>
      </c>
      <c r="K200" t="str">
        <f>IF(Draft2016[[#This Row],[Keeper]],"Rookie","Auction")</f>
        <v>Auction</v>
      </c>
    </row>
    <row r="201" spans="4:11" x14ac:dyDescent="0.3">
      <c r="D201" t="s">
        <v>1211</v>
      </c>
      <c r="E201" t="s">
        <v>4866</v>
      </c>
      <c r="F201">
        <v>10</v>
      </c>
      <c r="G201" t="s">
        <v>453</v>
      </c>
      <c r="H201" t="s">
        <v>748</v>
      </c>
      <c r="I201" t="b">
        <v>1</v>
      </c>
      <c r="J201" t="s">
        <v>10838</v>
      </c>
      <c r="K201" t="str">
        <f>IF(Draft2016[[#This Row],[Keeper]],"Rookie","Auction")</f>
        <v>Rookie</v>
      </c>
    </row>
    <row r="202" spans="4:11" x14ac:dyDescent="0.3">
      <c r="D202" t="s">
        <v>1211</v>
      </c>
      <c r="E202" t="s">
        <v>2928</v>
      </c>
      <c r="F202">
        <v>8</v>
      </c>
      <c r="G202" t="s">
        <v>313</v>
      </c>
      <c r="H202" t="s">
        <v>917</v>
      </c>
      <c r="I202" t="b">
        <v>0</v>
      </c>
      <c r="J202" t="s">
        <v>10838</v>
      </c>
      <c r="K202" t="str">
        <f>IF(Draft2016[[#This Row],[Keeper]],"Rookie","Auction")</f>
        <v>Auction</v>
      </c>
    </row>
    <row r="203" spans="4:11" x14ac:dyDescent="0.3">
      <c r="D203" t="s">
        <v>1211</v>
      </c>
      <c r="E203" t="s">
        <v>374</v>
      </c>
      <c r="F203">
        <v>5</v>
      </c>
      <c r="G203" t="s">
        <v>350</v>
      </c>
      <c r="H203" t="s">
        <v>373</v>
      </c>
      <c r="I203" t="b">
        <v>1</v>
      </c>
      <c r="J203" t="s">
        <v>10840</v>
      </c>
      <c r="K203" t="str">
        <f>IF(Draft2016[[#This Row],[Keeper]],"Rookie","Auction")</f>
        <v>Rookie</v>
      </c>
    </row>
    <row r="204" spans="4:11" x14ac:dyDescent="0.3">
      <c r="D204" t="s">
        <v>1211</v>
      </c>
      <c r="E204" t="s">
        <v>777</v>
      </c>
      <c r="F204">
        <v>3</v>
      </c>
      <c r="G204" t="s">
        <v>350</v>
      </c>
      <c r="H204" t="s">
        <v>525</v>
      </c>
      <c r="I204" t="b">
        <v>1</v>
      </c>
      <c r="J204" t="s">
        <v>10840</v>
      </c>
      <c r="K204" t="str">
        <f>IF(Draft2016[[#This Row],[Keeper]],"Rookie","Auction")</f>
        <v>Rookie</v>
      </c>
    </row>
    <row r="205" spans="4:11" x14ac:dyDescent="0.3">
      <c r="D205" t="s">
        <v>1211</v>
      </c>
      <c r="E205" t="s">
        <v>5044</v>
      </c>
      <c r="F205">
        <v>3</v>
      </c>
      <c r="G205" t="s">
        <v>10842</v>
      </c>
      <c r="H205" t="s">
        <v>1208</v>
      </c>
      <c r="I205" t="b">
        <v>0</v>
      </c>
      <c r="J205" t="s">
        <v>10840</v>
      </c>
      <c r="K205" t="str">
        <f>IF(Draft2016[[#This Row],[Keeper]],"Rookie","Auction")</f>
        <v>Auction</v>
      </c>
    </row>
    <row r="206" spans="4:11" x14ac:dyDescent="0.3">
      <c r="D206" t="s">
        <v>1211</v>
      </c>
      <c r="E206" t="s">
        <v>8923</v>
      </c>
      <c r="F206">
        <v>1</v>
      </c>
      <c r="G206" t="s">
        <v>323</v>
      </c>
      <c r="H206" t="s">
        <v>367</v>
      </c>
      <c r="I206" t="b">
        <v>0</v>
      </c>
      <c r="J206" t="s">
        <v>10838</v>
      </c>
      <c r="K206" t="str">
        <f>IF(Draft2016[[#This Row],[Keeper]],"Rookie","Auction")</f>
        <v>Auction</v>
      </c>
    </row>
    <row r="207" spans="4:11" x14ac:dyDescent="0.3">
      <c r="D207" t="s">
        <v>1211</v>
      </c>
      <c r="E207" t="s">
        <v>3797</v>
      </c>
      <c r="F207">
        <v>1</v>
      </c>
      <c r="G207" t="s">
        <v>313</v>
      </c>
      <c r="H207" t="s">
        <v>412</v>
      </c>
      <c r="I207" t="b">
        <v>0</v>
      </c>
      <c r="J207" t="s">
        <v>10840</v>
      </c>
      <c r="K207" t="str">
        <f>IF(Draft2016[[#This Row],[Keeper]],"Rookie","Auction")</f>
        <v>Auction</v>
      </c>
    </row>
    <row r="208" spans="4:11" x14ac:dyDescent="0.3">
      <c r="D208" t="s">
        <v>1211</v>
      </c>
      <c r="E208" t="s">
        <v>7772</v>
      </c>
      <c r="F208">
        <v>1</v>
      </c>
      <c r="G208" t="s">
        <v>350</v>
      </c>
      <c r="H208" t="s">
        <v>304</v>
      </c>
      <c r="I208" t="b">
        <v>0</v>
      </c>
      <c r="J208" t="s">
        <v>10840</v>
      </c>
      <c r="K208" t="str">
        <f>IF(Draft2016[[#This Row],[Keeper]],"Rookie","Auction")</f>
        <v>Auction</v>
      </c>
    </row>
    <row r="209" spans="4:11" x14ac:dyDescent="0.3">
      <c r="D209" t="s">
        <v>1211</v>
      </c>
      <c r="E209" t="s">
        <v>875</v>
      </c>
      <c r="F209">
        <v>1</v>
      </c>
      <c r="G209" t="s">
        <v>350</v>
      </c>
      <c r="H209" t="s">
        <v>922</v>
      </c>
      <c r="I209" t="b">
        <v>0</v>
      </c>
      <c r="J209" t="s">
        <v>10840</v>
      </c>
      <c r="K209" t="str">
        <f>IF(Draft2016[[#This Row],[Keeper]],"Rookie","Auction")</f>
        <v>Auction</v>
      </c>
    </row>
    <row r="210" spans="4:11" x14ac:dyDescent="0.3">
      <c r="D210" t="s">
        <v>1211</v>
      </c>
      <c r="E210" t="s">
        <v>10280</v>
      </c>
      <c r="F210">
        <v>1</v>
      </c>
      <c r="G210" t="s">
        <v>453</v>
      </c>
      <c r="H210" t="s">
        <v>748</v>
      </c>
      <c r="I210" t="b">
        <v>0</v>
      </c>
      <c r="J210" t="s">
        <v>10840</v>
      </c>
      <c r="K210" t="str">
        <f>IF(Draft2016[[#This Row],[Keeper]],"Rookie","Auction")</f>
        <v>Auction</v>
      </c>
    </row>
    <row r="211" spans="4:11" x14ac:dyDescent="0.3">
      <c r="D211" t="s">
        <v>1211</v>
      </c>
      <c r="E211" t="s">
        <v>4354</v>
      </c>
      <c r="F211">
        <v>1</v>
      </c>
      <c r="G211" t="s">
        <v>453</v>
      </c>
      <c r="H211" t="s">
        <v>697</v>
      </c>
      <c r="I211" t="b">
        <v>0</v>
      </c>
      <c r="J211" t="s">
        <v>10840</v>
      </c>
      <c r="K211" t="str">
        <f>IF(Draft2016[[#This Row],[Keeper]],"Rookie","Auction")</f>
        <v>Auction</v>
      </c>
    </row>
    <row r="212" spans="4:11" x14ac:dyDescent="0.3">
      <c r="D212" t="s">
        <v>1211</v>
      </c>
      <c r="E212" t="s">
        <v>10651</v>
      </c>
      <c r="F212">
        <v>1</v>
      </c>
      <c r="G212" t="s">
        <v>453</v>
      </c>
      <c r="H212" t="s">
        <v>901</v>
      </c>
      <c r="I212" t="b">
        <v>0</v>
      </c>
      <c r="J212" t="s">
        <v>10840</v>
      </c>
      <c r="K212" t="str">
        <f>IF(Draft2016[[#This Row],[Keeper]],"Rookie","Auction")</f>
        <v>Auction</v>
      </c>
    </row>
    <row r="213" spans="4:11" x14ac:dyDescent="0.3">
      <c r="D213" t="s">
        <v>1211</v>
      </c>
      <c r="E213" t="s">
        <v>3057</v>
      </c>
      <c r="F213">
        <v>1</v>
      </c>
      <c r="G213" t="s">
        <v>350</v>
      </c>
      <c r="H213" t="s">
        <v>367</v>
      </c>
      <c r="I213" t="b">
        <v>0</v>
      </c>
      <c r="J213" t="s">
        <v>10840</v>
      </c>
      <c r="K213" t="str">
        <f>IF(Draft2016[[#This Row],[Keeper]],"Rookie","Auction")</f>
        <v>Auction</v>
      </c>
    </row>
    <row r="214" spans="4:11" x14ac:dyDescent="0.3">
      <c r="D214" t="s">
        <v>1211</v>
      </c>
      <c r="E214" t="s">
        <v>8988</v>
      </c>
      <c r="F214">
        <v>1</v>
      </c>
      <c r="G214" t="s">
        <v>323</v>
      </c>
      <c r="H214" t="s">
        <v>525</v>
      </c>
      <c r="I214" t="b">
        <v>0</v>
      </c>
      <c r="J214" t="s">
        <v>10840</v>
      </c>
      <c r="K214" t="str">
        <f>IF(Draft2016[[#This Row],[Keeper]],"Rookie","Auction")</f>
        <v>Auction</v>
      </c>
    </row>
    <row r="215" spans="4:11" x14ac:dyDescent="0.3">
      <c r="D215" t="s">
        <v>1211</v>
      </c>
      <c r="E215" t="s">
        <v>1139</v>
      </c>
      <c r="F215">
        <v>1</v>
      </c>
      <c r="G215" t="s">
        <v>453</v>
      </c>
      <c r="H215" t="s">
        <v>491</v>
      </c>
      <c r="I215" t="b">
        <v>0</v>
      </c>
      <c r="J215" t="s">
        <v>10840</v>
      </c>
      <c r="K215" t="str">
        <f>IF(Draft2016[[#This Row],[Keeper]],"Rookie","Auction")</f>
        <v>Auction</v>
      </c>
    </row>
    <row r="216" spans="4:11" x14ac:dyDescent="0.3">
      <c r="D216" t="s">
        <v>1211</v>
      </c>
      <c r="E216" t="s">
        <v>10860</v>
      </c>
      <c r="F216">
        <v>1</v>
      </c>
      <c r="G216" t="s">
        <v>350</v>
      </c>
      <c r="H216" t="s">
        <v>880</v>
      </c>
      <c r="I216" t="b">
        <v>0</v>
      </c>
      <c r="J216" t="s">
        <v>10840</v>
      </c>
      <c r="K216" t="str">
        <f>IF(Draft2016[[#This Row],[Keeper]],"Rookie","Auction")</f>
        <v>Auction</v>
      </c>
    </row>
    <row r="217" spans="4:11" x14ac:dyDescent="0.3">
      <c r="D217" t="s">
        <v>1211</v>
      </c>
      <c r="E217" t="s">
        <v>5550</v>
      </c>
      <c r="F217">
        <v>1</v>
      </c>
      <c r="G217" t="s">
        <v>323</v>
      </c>
      <c r="H217" t="s">
        <v>316</v>
      </c>
      <c r="I217" t="b">
        <v>0</v>
      </c>
      <c r="J217" t="s">
        <v>10840</v>
      </c>
      <c r="K217" t="str">
        <f>IF(Draft2016[[#This Row],[Keeper]],"Rookie","Auction")</f>
        <v>Auction</v>
      </c>
    </row>
    <row r="218" spans="4:11" x14ac:dyDescent="0.3">
      <c r="D218" t="s">
        <v>1211</v>
      </c>
      <c r="E218" t="s">
        <v>7798</v>
      </c>
      <c r="F218">
        <v>1</v>
      </c>
      <c r="G218" t="s">
        <v>350</v>
      </c>
      <c r="H218" t="s">
        <v>525</v>
      </c>
      <c r="I218" t="b">
        <v>0</v>
      </c>
      <c r="J218" t="s">
        <v>10840</v>
      </c>
      <c r="K218" t="str">
        <f>IF(Draft2016[[#This Row],[Keeper]],"Rookie","Auction")</f>
        <v>Auction</v>
      </c>
    </row>
    <row r="219" spans="4:11" x14ac:dyDescent="0.3">
      <c r="D219" t="s">
        <v>862</v>
      </c>
      <c r="E219" t="s">
        <v>6463</v>
      </c>
      <c r="F219">
        <v>60</v>
      </c>
      <c r="G219" t="s">
        <v>453</v>
      </c>
      <c r="H219" t="s">
        <v>647</v>
      </c>
      <c r="I219" t="b">
        <v>0</v>
      </c>
      <c r="J219" t="s">
        <v>10838</v>
      </c>
      <c r="K219" t="str">
        <f>IF(Draft2016[[#This Row],[Keeper]],"Rookie","Auction")</f>
        <v>Auction</v>
      </c>
    </row>
    <row r="220" spans="4:11" x14ac:dyDescent="0.3">
      <c r="D220" t="s">
        <v>862</v>
      </c>
      <c r="E220" t="s">
        <v>838</v>
      </c>
      <c r="F220">
        <v>57</v>
      </c>
      <c r="G220" t="s">
        <v>350</v>
      </c>
      <c r="H220" t="s">
        <v>367</v>
      </c>
      <c r="I220" t="b">
        <v>0</v>
      </c>
      <c r="J220" t="s">
        <v>10838</v>
      </c>
      <c r="K220" t="str">
        <f>IF(Draft2016[[#This Row],[Keeper]],"Rookie","Auction")</f>
        <v>Auction</v>
      </c>
    </row>
    <row r="221" spans="4:11" x14ac:dyDescent="0.3">
      <c r="D221" t="s">
        <v>862</v>
      </c>
      <c r="E221" t="s">
        <v>5924</v>
      </c>
      <c r="F221">
        <v>55</v>
      </c>
      <c r="G221" t="s">
        <v>350</v>
      </c>
      <c r="H221" t="s">
        <v>354</v>
      </c>
      <c r="I221" t="b">
        <v>0</v>
      </c>
      <c r="J221" t="s">
        <v>10838</v>
      </c>
      <c r="K221" t="str">
        <f>IF(Draft2016[[#This Row],[Keeper]],"Rookie","Auction")</f>
        <v>Auction</v>
      </c>
    </row>
    <row r="222" spans="4:11" x14ac:dyDescent="0.3">
      <c r="D222" t="s">
        <v>862</v>
      </c>
      <c r="E222" t="s">
        <v>1092</v>
      </c>
      <c r="F222">
        <v>52</v>
      </c>
      <c r="G222" t="s">
        <v>313</v>
      </c>
      <c r="H222" t="s">
        <v>880</v>
      </c>
      <c r="I222" t="b">
        <v>0</v>
      </c>
      <c r="J222" t="s">
        <v>10838</v>
      </c>
      <c r="K222" t="str">
        <f>IF(Draft2016[[#This Row],[Keeper]],"Rookie","Auction")</f>
        <v>Auction</v>
      </c>
    </row>
    <row r="223" spans="4:11" x14ac:dyDescent="0.3">
      <c r="D223" t="s">
        <v>862</v>
      </c>
      <c r="E223" t="s">
        <v>4023</v>
      </c>
      <c r="F223">
        <v>20</v>
      </c>
      <c r="G223" t="s">
        <v>323</v>
      </c>
      <c r="H223" t="s">
        <v>308</v>
      </c>
      <c r="I223" t="b">
        <v>0</v>
      </c>
      <c r="J223" t="s">
        <v>10838</v>
      </c>
      <c r="K223" t="str">
        <f>IF(Draft2016[[#This Row],[Keeper]],"Rookie","Auction")</f>
        <v>Auction</v>
      </c>
    </row>
    <row r="224" spans="4:11" x14ac:dyDescent="0.3">
      <c r="D224" t="s">
        <v>862</v>
      </c>
      <c r="E224" t="s">
        <v>5273</v>
      </c>
      <c r="F224">
        <v>10</v>
      </c>
      <c r="G224" t="s">
        <v>350</v>
      </c>
      <c r="H224" t="s">
        <v>724</v>
      </c>
      <c r="I224" t="b">
        <v>0</v>
      </c>
      <c r="J224" t="s">
        <v>10838</v>
      </c>
      <c r="K224" t="str">
        <f>IF(Draft2016[[#This Row],[Keeper]],"Rookie","Auction")</f>
        <v>Auction</v>
      </c>
    </row>
    <row r="225" spans="4:11" x14ac:dyDescent="0.3">
      <c r="D225" t="s">
        <v>862</v>
      </c>
      <c r="E225" t="s">
        <v>2392</v>
      </c>
      <c r="F225">
        <v>10</v>
      </c>
      <c r="G225" t="s">
        <v>453</v>
      </c>
      <c r="H225" t="s">
        <v>922</v>
      </c>
      <c r="I225" t="b">
        <v>0</v>
      </c>
      <c r="J225" t="s">
        <v>10840</v>
      </c>
      <c r="K225" t="str">
        <f>IF(Draft2016[[#This Row],[Keeper]],"Rookie","Auction")</f>
        <v>Auction</v>
      </c>
    </row>
    <row r="226" spans="4:11" x14ac:dyDescent="0.3">
      <c r="D226" t="s">
        <v>862</v>
      </c>
      <c r="E226" t="s">
        <v>8129</v>
      </c>
      <c r="F226">
        <v>9</v>
      </c>
      <c r="G226" t="s">
        <v>350</v>
      </c>
      <c r="H226" t="s">
        <v>647</v>
      </c>
      <c r="I226" t="b">
        <v>1</v>
      </c>
      <c r="J226" t="s">
        <v>10840</v>
      </c>
      <c r="K226" t="str">
        <f>IF(Draft2016[[#This Row],[Keeper]],"Rookie","Auction")</f>
        <v>Rookie</v>
      </c>
    </row>
    <row r="227" spans="4:11" x14ac:dyDescent="0.3">
      <c r="D227" t="s">
        <v>862</v>
      </c>
      <c r="E227" t="s">
        <v>3299</v>
      </c>
      <c r="F227">
        <v>4</v>
      </c>
      <c r="G227" t="s">
        <v>10842</v>
      </c>
      <c r="H227" t="s">
        <v>337</v>
      </c>
      <c r="I227" t="b">
        <v>0</v>
      </c>
      <c r="J227" t="s">
        <v>10840</v>
      </c>
      <c r="K227" t="str">
        <f>IF(Draft2016[[#This Row],[Keeper]],"Rookie","Auction")</f>
        <v>Auction</v>
      </c>
    </row>
    <row r="228" spans="4:11" x14ac:dyDescent="0.3">
      <c r="D228" t="s">
        <v>862</v>
      </c>
      <c r="E228" t="s">
        <v>9357</v>
      </c>
      <c r="F228">
        <v>3</v>
      </c>
      <c r="G228" t="s">
        <v>313</v>
      </c>
      <c r="H228" t="s">
        <v>390</v>
      </c>
      <c r="I228" t="b">
        <v>1</v>
      </c>
      <c r="J228" t="s">
        <v>10840</v>
      </c>
      <c r="K228" t="str">
        <f>IF(Draft2016[[#This Row],[Keeper]],"Rookie","Auction")</f>
        <v>Rookie</v>
      </c>
    </row>
    <row r="229" spans="4:11" x14ac:dyDescent="0.3">
      <c r="D229" t="s">
        <v>862</v>
      </c>
      <c r="E229" t="s">
        <v>1098</v>
      </c>
      <c r="F229">
        <v>3</v>
      </c>
      <c r="G229" t="s">
        <v>350</v>
      </c>
      <c r="H229" t="s">
        <v>672</v>
      </c>
      <c r="I229" t="b">
        <v>0</v>
      </c>
      <c r="J229" t="s">
        <v>10840</v>
      </c>
      <c r="K229" t="str">
        <f>IF(Draft2016[[#This Row],[Keeper]],"Rookie","Auction")</f>
        <v>Auction</v>
      </c>
    </row>
    <row r="230" spans="4:11" x14ac:dyDescent="0.3">
      <c r="D230" t="s">
        <v>862</v>
      </c>
      <c r="E230" t="s">
        <v>8452</v>
      </c>
      <c r="F230">
        <v>2</v>
      </c>
      <c r="G230" t="s">
        <v>453</v>
      </c>
      <c r="H230" t="s">
        <v>390</v>
      </c>
      <c r="I230" t="b">
        <v>0</v>
      </c>
      <c r="J230" t="s">
        <v>10838</v>
      </c>
      <c r="K230" t="str">
        <f>IF(Draft2016[[#This Row],[Keeper]],"Rookie","Auction")</f>
        <v>Auction</v>
      </c>
    </row>
    <row r="231" spans="4:11" x14ac:dyDescent="0.3">
      <c r="D231" t="s">
        <v>862</v>
      </c>
      <c r="E231" t="s">
        <v>5977</v>
      </c>
      <c r="F231">
        <v>2</v>
      </c>
      <c r="G231" t="s">
        <v>453</v>
      </c>
      <c r="H231" t="s">
        <v>491</v>
      </c>
      <c r="I231" t="b">
        <v>0</v>
      </c>
      <c r="J231" t="s">
        <v>10840</v>
      </c>
      <c r="K231" t="str">
        <f>IF(Draft2016[[#This Row],[Keeper]],"Rookie","Auction")</f>
        <v>Auction</v>
      </c>
    </row>
    <row r="232" spans="4:11" x14ac:dyDescent="0.3">
      <c r="D232" t="s">
        <v>862</v>
      </c>
      <c r="E232" t="s">
        <v>8557</v>
      </c>
      <c r="F232">
        <v>2</v>
      </c>
      <c r="G232" t="s">
        <v>350</v>
      </c>
      <c r="H232" t="s">
        <v>1392</v>
      </c>
      <c r="I232" t="b">
        <v>0</v>
      </c>
      <c r="J232" t="s">
        <v>10840</v>
      </c>
      <c r="K232" t="str">
        <f>IF(Draft2016[[#This Row],[Keeper]],"Rookie","Auction")</f>
        <v>Auction</v>
      </c>
    </row>
    <row r="233" spans="4:11" x14ac:dyDescent="0.3">
      <c r="D233" t="s">
        <v>862</v>
      </c>
      <c r="E233" t="s">
        <v>7040</v>
      </c>
      <c r="F233">
        <v>2</v>
      </c>
      <c r="G233" t="s">
        <v>323</v>
      </c>
      <c r="H233" t="s">
        <v>412</v>
      </c>
      <c r="I233" t="b">
        <v>0</v>
      </c>
      <c r="J233" t="s">
        <v>10840</v>
      </c>
      <c r="K233" t="str">
        <f>IF(Draft2016[[#This Row],[Keeper]],"Rookie","Auction")</f>
        <v>Auction</v>
      </c>
    </row>
    <row r="234" spans="4:11" x14ac:dyDescent="0.3">
      <c r="D234" t="s">
        <v>862</v>
      </c>
      <c r="E234" t="s">
        <v>2001</v>
      </c>
      <c r="F234">
        <v>1</v>
      </c>
      <c r="G234" t="s">
        <v>453</v>
      </c>
      <c r="H234" t="s">
        <v>1208</v>
      </c>
      <c r="I234" t="b">
        <v>0</v>
      </c>
      <c r="J234" t="s">
        <v>10840</v>
      </c>
      <c r="K234" t="str">
        <f>IF(Draft2016[[#This Row],[Keeper]],"Rookie","Auction")</f>
        <v>Auction</v>
      </c>
    </row>
    <row r="235" spans="4:11" x14ac:dyDescent="0.3">
      <c r="D235" t="s">
        <v>862</v>
      </c>
      <c r="E235" t="s">
        <v>8301</v>
      </c>
      <c r="F235">
        <v>1</v>
      </c>
      <c r="G235" t="s">
        <v>350</v>
      </c>
      <c r="H235" t="s">
        <v>1208</v>
      </c>
      <c r="I235" t="b">
        <v>0</v>
      </c>
      <c r="J235" t="s">
        <v>10840</v>
      </c>
      <c r="K235" t="str">
        <f>IF(Draft2016[[#This Row],[Keeper]],"Rookie","Auction")</f>
        <v>Auction</v>
      </c>
    </row>
    <row r="236" spans="4:11" x14ac:dyDescent="0.3">
      <c r="D236" t="s">
        <v>862</v>
      </c>
      <c r="E236" t="s">
        <v>6032</v>
      </c>
      <c r="F236">
        <v>1</v>
      </c>
      <c r="G236" t="s">
        <v>350</v>
      </c>
      <c r="H236" t="s">
        <v>922</v>
      </c>
      <c r="I236" t="b">
        <v>0</v>
      </c>
      <c r="J236" t="s">
        <v>10840</v>
      </c>
      <c r="K236" t="str">
        <f>IF(Draft2016[[#This Row],[Keeper]],"Rookie","Auction")</f>
        <v>Auction</v>
      </c>
    </row>
    <row r="237" spans="4:11" x14ac:dyDescent="0.3">
      <c r="D237" t="s">
        <v>862</v>
      </c>
      <c r="E237" t="s">
        <v>7426</v>
      </c>
      <c r="F237">
        <v>1</v>
      </c>
      <c r="G237" t="s">
        <v>453</v>
      </c>
      <c r="H237" t="s">
        <v>724</v>
      </c>
      <c r="I237" t="b">
        <v>0</v>
      </c>
      <c r="J237" t="s">
        <v>10840</v>
      </c>
      <c r="K237" t="str">
        <f>IF(Draft2016[[#This Row],[Keeper]],"Rookie","Auction")</f>
        <v>Auction</v>
      </c>
    </row>
    <row r="238" spans="4:11" x14ac:dyDescent="0.3">
      <c r="D238" t="s">
        <v>862</v>
      </c>
      <c r="E238" t="s">
        <v>3850</v>
      </c>
      <c r="F238">
        <v>1</v>
      </c>
      <c r="G238" t="s">
        <v>10842</v>
      </c>
      <c r="H238" t="s">
        <v>1392</v>
      </c>
      <c r="I238" t="b">
        <v>0</v>
      </c>
      <c r="J238" t="s">
        <v>10840</v>
      </c>
      <c r="K238" t="str">
        <f>IF(Draft2016[[#This Row],[Keeper]],"Rookie","Auction")</f>
        <v>Auction</v>
      </c>
    </row>
    <row r="239" spans="4:11" x14ac:dyDescent="0.3">
      <c r="D239" t="s">
        <v>862</v>
      </c>
      <c r="E239" t="s">
        <v>7429</v>
      </c>
      <c r="F239">
        <v>1</v>
      </c>
      <c r="G239" t="s">
        <v>350</v>
      </c>
      <c r="H239" t="s">
        <v>748</v>
      </c>
      <c r="I239" t="b">
        <v>0</v>
      </c>
      <c r="J239" t="s">
        <v>10840</v>
      </c>
      <c r="K239" t="str">
        <f>IF(Draft2016[[#This Row],[Keeper]],"Rookie","Auction")</f>
        <v>Auction</v>
      </c>
    </row>
    <row r="240" spans="4:11" x14ac:dyDescent="0.3">
      <c r="D240" t="s">
        <v>862</v>
      </c>
      <c r="E240" t="s">
        <v>5561</v>
      </c>
      <c r="F240">
        <v>1</v>
      </c>
      <c r="G240" t="s">
        <v>323</v>
      </c>
      <c r="H240" t="s">
        <v>710</v>
      </c>
      <c r="I240" t="b">
        <v>0</v>
      </c>
      <c r="J240" t="s">
        <v>10840</v>
      </c>
      <c r="K240" t="str">
        <f>IF(Draft2016[[#This Row],[Keeper]],"Rookie","Auction")</f>
        <v>Auction</v>
      </c>
    </row>
    <row r="241" spans="4:11" x14ac:dyDescent="0.3">
      <c r="D241" t="s">
        <v>862</v>
      </c>
      <c r="E241" t="s">
        <v>10523</v>
      </c>
      <c r="F241">
        <v>1</v>
      </c>
      <c r="G241" t="s">
        <v>350</v>
      </c>
      <c r="H241" t="s">
        <v>10848</v>
      </c>
      <c r="I241" t="b">
        <v>0</v>
      </c>
      <c r="J241" t="s">
        <v>10840</v>
      </c>
      <c r="K241" t="str">
        <f>IF(Draft2016[[#This Row],[Keeper]],"Rookie","Auction")</f>
        <v>Auction</v>
      </c>
    </row>
    <row r="242" spans="4:11" x14ac:dyDescent="0.3">
      <c r="D242" t="s">
        <v>862</v>
      </c>
      <c r="E242" t="s">
        <v>4044</v>
      </c>
      <c r="F242">
        <v>1</v>
      </c>
      <c r="G242" t="s">
        <v>453</v>
      </c>
      <c r="H242" t="s">
        <v>337</v>
      </c>
      <c r="I242" t="b">
        <v>0</v>
      </c>
      <c r="J242" t="s">
        <v>10840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U2599"/>
  <sheetViews>
    <sheetView topLeftCell="A226" workbookViewId="0">
      <selection activeCell="C238" sqref="C238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25.6640625" bestFit="1" customWidth="1"/>
    <col min="4" max="4" width="9.77734375" bestFit="1" customWidth="1"/>
    <col min="5" max="5" width="11" bestFit="1" customWidth="1"/>
    <col min="6" max="6" width="7.5546875" bestFit="1" customWidth="1"/>
    <col min="7" max="7" width="12" bestFit="1" customWidth="1"/>
    <col min="8" max="8" width="19.21875" bestFit="1" customWidth="1"/>
    <col min="9" max="9" width="11.109375" bestFit="1" customWidth="1"/>
    <col min="10" max="10" width="9.88671875" bestFit="1" customWidth="1"/>
    <col min="11" max="11" width="18.109375" bestFit="1" customWidth="1"/>
    <col min="12" max="12" width="17.88671875" bestFit="1" customWidth="1"/>
    <col min="13" max="13" width="16.88671875" bestFit="1" customWidth="1"/>
    <col min="14" max="14" width="11.6640625" bestFit="1" customWidth="1"/>
    <col min="15" max="15" width="6.21875" bestFit="1" customWidth="1"/>
    <col min="16" max="16" width="23.77734375" bestFit="1" customWidth="1"/>
    <col min="17" max="17" width="8.5546875" bestFit="1" customWidth="1"/>
    <col min="18" max="18" width="8.88671875" bestFit="1" customWidth="1"/>
    <col min="19" max="19" width="14.109375" bestFit="1" customWidth="1"/>
    <col min="20" max="20" width="12.21875" bestFit="1" customWidth="1"/>
    <col min="21" max="21" width="16.6640625" bestFit="1" customWidth="1"/>
    <col min="22" max="22" width="24.6640625" bestFit="1" customWidth="1"/>
  </cols>
  <sheetData>
    <row r="1" spans="1:21" x14ac:dyDescent="0.3">
      <c r="A1" t="s">
        <v>272</v>
      </c>
      <c r="B1" t="s">
        <v>274</v>
      </c>
      <c r="C1" t="s">
        <v>285</v>
      </c>
      <c r="D1" t="s">
        <v>290</v>
      </c>
      <c r="E1" t="s">
        <v>277</v>
      </c>
      <c r="F1" t="s">
        <v>282</v>
      </c>
      <c r="G1" t="s">
        <v>286</v>
      </c>
      <c r="H1" t="s">
        <v>289</v>
      </c>
      <c r="I1" t="s">
        <v>281</v>
      </c>
      <c r="J1" t="s">
        <v>276</v>
      </c>
      <c r="K1" t="s">
        <v>284</v>
      </c>
      <c r="L1" t="s">
        <v>279</v>
      </c>
      <c r="M1" t="s">
        <v>280</v>
      </c>
      <c r="N1" t="s">
        <v>287</v>
      </c>
      <c r="O1" t="s">
        <v>283</v>
      </c>
      <c r="P1" t="s">
        <v>11865</v>
      </c>
      <c r="Q1" t="s">
        <v>288</v>
      </c>
      <c r="R1" t="s">
        <v>273</v>
      </c>
      <c r="S1" t="s">
        <v>275</v>
      </c>
      <c r="T1" t="s">
        <v>278</v>
      </c>
      <c r="U1" t="s">
        <v>291</v>
      </c>
    </row>
    <row r="2" spans="1:21" x14ac:dyDescent="0.3">
      <c r="A2" s="1" t="s">
        <v>311</v>
      </c>
      <c r="B2" t="s">
        <v>313</v>
      </c>
      <c r="C2" t="s">
        <v>317</v>
      </c>
      <c r="D2">
        <v>3917792</v>
      </c>
      <c r="E2" t="s">
        <v>311</v>
      </c>
      <c r="F2" t="s">
        <v>316</v>
      </c>
      <c r="G2" t="s">
        <v>318</v>
      </c>
      <c r="H2">
        <v>2</v>
      </c>
      <c r="J2">
        <v>8</v>
      </c>
      <c r="K2" s="1" t="s">
        <v>313</v>
      </c>
      <c r="L2" t="s">
        <v>315</v>
      </c>
      <c r="M2">
        <v>20841</v>
      </c>
      <c r="N2">
        <v>0</v>
      </c>
      <c r="O2">
        <v>22</v>
      </c>
      <c r="P2" t="s">
        <v>11866</v>
      </c>
      <c r="Q2" t="s">
        <v>295</v>
      </c>
      <c r="R2" t="s">
        <v>312</v>
      </c>
      <c r="T2" t="s">
        <v>314</v>
      </c>
      <c r="U2" t="s">
        <v>300</v>
      </c>
    </row>
    <row r="3" spans="1:21" x14ac:dyDescent="0.3">
      <c r="A3" s="1" t="s">
        <v>321</v>
      </c>
      <c r="B3" t="s">
        <v>323</v>
      </c>
      <c r="C3" t="s">
        <v>326</v>
      </c>
      <c r="D3">
        <v>15940</v>
      </c>
      <c r="E3" t="s">
        <v>321</v>
      </c>
      <c r="G3" t="s">
        <v>327</v>
      </c>
      <c r="J3">
        <v>87</v>
      </c>
      <c r="K3" s="1" t="s">
        <v>323</v>
      </c>
      <c r="L3" t="s">
        <v>325</v>
      </c>
      <c r="M3">
        <v>14866</v>
      </c>
      <c r="N3">
        <v>6</v>
      </c>
      <c r="O3">
        <v>29</v>
      </c>
      <c r="P3" t="s">
        <v>11867</v>
      </c>
      <c r="Q3" t="s">
        <v>320</v>
      </c>
      <c r="R3" t="s">
        <v>322</v>
      </c>
      <c r="T3" t="s">
        <v>324</v>
      </c>
      <c r="U3" t="s">
        <v>296</v>
      </c>
    </row>
    <row r="4" spans="1:21" x14ac:dyDescent="0.3">
      <c r="A4" s="1" t="s">
        <v>348</v>
      </c>
      <c r="B4" t="s">
        <v>350</v>
      </c>
      <c r="C4" t="s">
        <v>355</v>
      </c>
      <c r="D4">
        <v>2576498</v>
      </c>
      <c r="E4" t="s">
        <v>348</v>
      </c>
      <c r="F4" t="s">
        <v>354</v>
      </c>
      <c r="G4" t="s">
        <v>356</v>
      </c>
      <c r="H4">
        <v>4</v>
      </c>
      <c r="I4" t="s">
        <v>353</v>
      </c>
      <c r="J4">
        <v>17</v>
      </c>
      <c r="K4" s="1" t="s">
        <v>350</v>
      </c>
      <c r="L4" t="s">
        <v>352</v>
      </c>
      <c r="M4">
        <v>18157</v>
      </c>
      <c r="N4">
        <v>3</v>
      </c>
      <c r="O4">
        <v>26</v>
      </c>
      <c r="P4" t="s">
        <v>11868</v>
      </c>
      <c r="Q4" t="s">
        <v>347</v>
      </c>
      <c r="R4" t="s">
        <v>349</v>
      </c>
      <c r="T4" t="s">
        <v>351</v>
      </c>
      <c r="U4" t="s">
        <v>300</v>
      </c>
    </row>
    <row r="5" spans="1:21" x14ac:dyDescent="0.3">
      <c r="A5" s="1" t="s">
        <v>357</v>
      </c>
      <c r="C5" t="s">
        <v>361</v>
      </c>
      <c r="D5">
        <v>2574518</v>
      </c>
      <c r="E5" t="s">
        <v>357</v>
      </c>
      <c r="J5">
        <v>8</v>
      </c>
      <c r="K5" s="1" t="s">
        <v>297</v>
      </c>
      <c r="L5" t="s">
        <v>360</v>
      </c>
      <c r="M5">
        <v>18789</v>
      </c>
      <c r="N5">
        <v>0</v>
      </c>
      <c r="P5" t="s">
        <v>11869</v>
      </c>
      <c r="Q5" t="s">
        <v>362</v>
      </c>
      <c r="R5" t="s">
        <v>358</v>
      </c>
      <c r="T5" t="s">
        <v>359</v>
      </c>
      <c r="U5" t="s">
        <v>296</v>
      </c>
    </row>
    <row r="6" spans="1:21" x14ac:dyDescent="0.3">
      <c r="A6" s="1" t="s">
        <v>363</v>
      </c>
      <c r="B6" t="s">
        <v>313</v>
      </c>
      <c r="C6" t="s">
        <v>368</v>
      </c>
      <c r="D6">
        <v>3128814</v>
      </c>
      <c r="E6" t="s">
        <v>363</v>
      </c>
      <c r="F6" t="s">
        <v>367</v>
      </c>
      <c r="J6">
        <v>18</v>
      </c>
      <c r="K6" s="1" t="s">
        <v>313</v>
      </c>
      <c r="L6" t="s">
        <v>366</v>
      </c>
      <c r="M6">
        <v>21260</v>
      </c>
      <c r="N6">
        <v>0</v>
      </c>
      <c r="P6" t="s">
        <v>11870</v>
      </c>
      <c r="Q6" t="s">
        <v>331</v>
      </c>
      <c r="R6" t="s">
        <v>364</v>
      </c>
      <c r="T6" t="s">
        <v>365</v>
      </c>
      <c r="U6" t="s">
        <v>300</v>
      </c>
    </row>
    <row r="7" spans="1:21" x14ac:dyDescent="0.3">
      <c r="A7" s="1" t="s">
        <v>98</v>
      </c>
      <c r="B7" t="s">
        <v>350</v>
      </c>
      <c r="C7" t="s">
        <v>374</v>
      </c>
      <c r="D7">
        <v>2976316</v>
      </c>
      <c r="E7" t="s">
        <v>98</v>
      </c>
      <c r="F7" t="s">
        <v>373</v>
      </c>
      <c r="G7" t="s">
        <v>375</v>
      </c>
      <c r="H7">
        <v>1</v>
      </c>
      <c r="I7" t="s">
        <v>372</v>
      </c>
      <c r="J7">
        <v>13</v>
      </c>
      <c r="K7" s="1" t="s">
        <v>350</v>
      </c>
      <c r="L7" t="s">
        <v>371</v>
      </c>
      <c r="M7">
        <v>17960</v>
      </c>
      <c r="N7">
        <v>3</v>
      </c>
      <c r="O7">
        <v>26</v>
      </c>
      <c r="P7" t="s">
        <v>11871</v>
      </c>
      <c r="Q7" t="s">
        <v>320</v>
      </c>
      <c r="R7" t="s">
        <v>369</v>
      </c>
      <c r="T7" t="s">
        <v>370</v>
      </c>
      <c r="U7" t="s">
        <v>300</v>
      </c>
    </row>
    <row r="8" spans="1:21" x14ac:dyDescent="0.3">
      <c r="A8" s="1" t="s">
        <v>376</v>
      </c>
      <c r="B8" t="s">
        <v>313</v>
      </c>
      <c r="C8" t="s">
        <v>380</v>
      </c>
      <c r="D8">
        <v>16812</v>
      </c>
      <c r="E8" t="s">
        <v>376</v>
      </c>
      <c r="G8" t="s">
        <v>381</v>
      </c>
      <c r="J8">
        <v>3</v>
      </c>
      <c r="K8" s="1" t="s">
        <v>313</v>
      </c>
      <c r="L8" t="s">
        <v>379</v>
      </c>
      <c r="M8">
        <v>16058</v>
      </c>
      <c r="N8">
        <v>1</v>
      </c>
      <c r="O8">
        <v>26</v>
      </c>
      <c r="P8" t="s">
        <v>11872</v>
      </c>
      <c r="Q8" t="s">
        <v>331</v>
      </c>
      <c r="R8" t="s">
        <v>377</v>
      </c>
      <c r="T8" t="s">
        <v>378</v>
      </c>
      <c r="U8" t="s">
        <v>296</v>
      </c>
    </row>
    <row r="9" spans="1:21" x14ac:dyDescent="0.3">
      <c r="A9" s="1" t="s">
        <v>382</v>
      </c>
      <c r="B9" t="s">
        <v>323</v>
      </c>
      <c r="C9" t="s">
        <v>385</v>
      </c>
      <c r="D9">
        <v>3127376</v>
      </c>
      <c r="E9" t="s">
        <v>382</v>
      </c>
      <c r="F9" t="s">
        <v>337</v>
      </c>
      <c r="G9" t="s">
        <v>386</v>
      </c>
      <c r="J9">
        <v>85</v>
      </c>
      <c r="K9" s="1" t="s">
        <v>323</v>
      </c>
      <c r="L9" t="s">
        <v>384</v>
      </c>
      <c r="M9">
        <v>21275</v>
      </c>
      <c r="N9">
        <v>0</v>
      </c>
      <c r="O9">
        <v>23</v>
      </c>
      <c r="P9" t="s">
        <v>11873</v>
      </c>
      <c r="Q9" t="s">
        <v>305</v>
      </c>
      <c r="R9" t="s">
        <v>197</v>
      </c>
      <c r="T9" t="s">
        <v>383</v>
      </c>
      <c r="U9" t="s">
        <v>300</v>
      </c>
    </row>
    <row r="10" spans="1:21" x14ac:dyDescent="0.3">
      <c r="A10" s="1" t="s">
        <v>394</v>
      </c>
      <c r="B10" t="s">
        <v>350</v>
      </c>
      <c r="C10" t="s">
        <v>397</v>
      </c>
      <c r="D10">
        <v>2983134</v>
      </c>
      <c r="E10" t="s">
        <v>394</v>
      </c>
      <c r="G10" t="s">
        <v>398</v>
      </c>
      <c r="J10">
        <v>3</v>
      </c>
      <c r="K10" s="1" t="s">
        <v>350</v>
      </c>
      <c r="L10" t="s">
        <v>396</v>
      </c>
      <c r="M10">
        <v>17285</v>
      </c>
      <c r="N10">
        <v>0</v>
      </c>
      <c r="O10">
        <v>29</v>
      </c>
      <c r="P10" t="s">
        <v>11874</v>
      </c>
      <c r="Q10" t="s">
        <v>399</v>
      </c>
      <c r="R10" t="s">
        <v>395</v>
      </c>
      <c r="T10" t="s">
        <v>314</v>
      </c>
      <c r="U10" t="s">
        <v>296</v>
      </c>
    </row>
    <row r="11" spans="1:21" x14ac:dyDescent="0.3">
      <c r="A11" s="1" t="s">
        <v>404</v>
      </c>
      <c r="B11" t="s">
        <v>313</v>
      </c>
      <c r="C11" t="s">
        <v>408</v>
      </c>
      <c r="D11">
        <v>2976299</v>
      </c>
      <c r="E11" t="s">
        <v>404</v>
      </c>
      <c r="F11" t="s">
        <v>299</v>
      </c>
      <c r="G11" t="s">
        <v>409</v>
      </c>
      <c r="H11">
        <v>3</v>
      </c>
      <c r="I11" t="s">
        <v>407</v>
      </c>
      <c r="J11">
        <v>7</v>
      </c>
      <c r="K11" s="1" t="s">
        <v>313</v>
      </c>
      <c r="L11" t="s">
        <v>315</v>
      </c>
      <c r="M11">
        <v>17971</v>
      </c>
      <c r="N11">
        <v>3</v>
      </c>
      <c r="O11">
        <v>26</v>
      </c>
      <c r="P11" t="s">
        <v>11875</v>
      </c>
      <c r="Q11" t="s">
        <v>295</v>
      </c>
      <c r="R11" t="s">
        <v>405</v>
      </c>
      <c r="T11" t="s">
        <v>406</v>
      </c>
      <c r="U11" t="s">
        <v>306</v>
      </c>
    </row>
    <row r="12" spans="1:21" x14ac:dyDescent="0.3">
      <c r="A12" s="1" t="s">
        <v>413</v>
      </c>
      <c r="B12" t="s">
        <v>350</v>
      </c>
      <c r="C12" t="s">
        <v>419</v>
      </c>
      <c r="D12">
        <v>3115928</v>
      </c>
      <c r="E12" t="s">
        <v>413</v>
      </c>
      <c r="F12" t="s">
        <v>418</v>
      </c>
      <c r="G12" t="s">
        <v>420</v>
      </c>
      <c r="H12">
        <v>3</v>
      </c>
      <c r="I12" t="s">
        <v>417</v>
      </c>
      <c r="J12">
        <v>17</v>
      </c>
      <c r="K12" s="1" t="s">
        <v>350</v>
      </c>
      <c r="L12" t="s">
        <v>416</v>
      </c>
      <c r="M12">
        <v>20684</v>
      </c>
      <c r="N12">
        <v>1</v>
      </c>
      <c r="O12">
        <v>23</v>
      </c>
      <c r="P12" t="s">
        <v>11876</v>
      </c>
      <c r="Q12" t="s">
        <v>320</v>
      </c>
      <c r="R12" t="s">
        <v>414</v>
      </c>
      <c r="T12" t="s">
        <v>415</v>
      </c>
      <c r="U12" t="s">
        <v>306</v>
      </c>
    </row>
    <row r="13" spans="1:21" x14ac:dyDescent="0.3">
      <c r="A13" s="1" t="s">
        <v>421</v>
      </c>
      <c r="C13" t="s">
        <v>424</v>
      </c>
      <c r="E13" t="s">
        <v>421</v>
      </c>
      <c r="J13">
        <v>0</v>
      </c>
      <c r="K13" s="1" t="s">
        <v>297</v>
      </c>
      <c r="L13" t="s">
        <v>423</v>
      </c>
      <c r="M13">
        <v>19786</v>
      </c>
      <c r="N13">
        <v>0</v>
      </c>
      <c r="P13" t="s">
        <v>11877</v>
      </c>
      <c r="Q13" t="s">
        <v>297</v>
      </c>
      <c r="R13" t="s">
        <v>297</v>
      </c>
      <c r="T13" t="s">
        <v>422</v>
      </c>
      <c r="U13" t="s">
        <v>296</v>
      </c>
    </row>
    <row r="14" spans="1:21" x14ac:dyDescent="0.3">
      <c r="A14" s="1" t="s">
        <v>427</v>
      </c>
      <c r="C14" t="s">
        <v>430</v>
      </c>
      <c r="E14" t="s">
        <v>427</v>
      </c>
      <c r="J14">
        <v>0</v>
      </c>
      <c r="K14" s="1" t="s">
        <v>297</v>
      </c>
      <c r="L14" t="s">
        <v>429</v>
      </c>
      <c r="M14">
        <v>17878</v>
      </c>
      <c r="N14">
        <v>0</v>
      </c>
      <c r="P14" t="s">
        <v>11878</v>
      </c>
      <c r="Q14" t="s">
        <v>297</v>
      </c>
      <c r="R14" t="s">
        <v>297</v>
      </c>
      <c r="T14" t="s">
        <v>428</v>
      </c>
      <c r="U14" t="s">
        <v>296</v>
      </c>
    </row>
    <row r="15" spans="1:21" x14ac:dyDescent="0.3">
      <c r="A15" s="1" t="s">
        <v>431</v>
      </c>
      <c r="B15" t="s">
        <v>350</v>
      </c>
      <c r="C15" t="s">
        <v>435</v>
      </c>
      <c r="D15">
        <v>16962</v>
      </c>
      <c r="E15" t="s">
        <v>431</v>
      </c>
      <c r="G15" t="s">
        <v>436</v>
      </c>
      <c r="J15">
        <v>83</v>
      </c>
      <c r="K15" s="1" t="s">
        <v>350</v>
      </c>
      <c r="L15" t="s">
        <v>434</v>
      </c>
      <c r="M15">
        <v>16333</v>
      </c>
      <c r="N15">
        <v>2</v>
      </c>
      <c r="O15">
        <v>27</v>
      </c>
      <c r="P15" t="s">
        <v>11879</v>
      </c>
      <c r="Q15" t="s">
        <v>310</v>
      </c>
      <c r="R15" t="s">
        <v>432</v>
      </c>
      <c r="T15" t="s">
        <v>433</v>
      </c>
      <c r="U15" t="s">
        <v>296</v>
      </c>
    </row>
    <row r="16" spans="1:21" x14ac:dyDescent="0.3">
      <c r="A16" s="1" t="s">
        <v>437</v>
      </c>
      <c r="B16" t="s">
        <v>439</v>
      </c>
      <c r="C16" t="s">
        <v>442</v>
      </c>
      <c r="D16">
        <v>17492</v>
      </c>
      <c r="E16" t="s">
        <v>437</v>
      </c>
      <c r="G16" t="s">
        <v>443</v>
      </c>
      <c r="J16">
        <v>8</v>
      </c>
      <c r="K16" s="1" t="s">
        <v>439</v>
      </c>
      <c r="L16" t="s">
        <v>441</v>
      </c>
      <c r="M16">
        <v>16719</v>
      </c>
      <c r="N16">
        <v>1</v>
      </c>
      <c r="O16">
        <v>26</v>
      </c>
      <c r="P16" t="s">
        <v>11880</v>
      </c>
      <c r="Q16" t="s">
        <v>403</v>
      </c>
      <c r="R16" t="s">
        <v>438</v>
      </c>
      <c r="T16" t="s">
        <v>440</v>
      </c>
      <c r="U16" t="s">
        <v>296</v>
      </c>
    </row>
    <row r="17" spans="1:21" x14ac:dyDescent="0.3">
      <c r="A17" s="1" t="s">
        <v>451</v>
      </c>
      <c r="B17" t="s">
        <v>453</v>
      </c>
      <c r="C17" t="s">
        <v>457</v>
      </c>
      <c r="D17">
        <v>17452</v>
      </c>
      <c r="E17" t="s">
        <v>451</v>
      </c>
      <c r="G17" t="s">
        <v>458</v>
      </c>
      <c r="I17" t="s">
        <v>456</v>
      </c>
      <c r="J17">
        <v>40</v>
      </c>
      <c r="K17" s="1" t="s">
        <v>453</v>
      </c>
      <c r="L17" t="s">
        <v>455</v>
      </c>
      <c r="M17">
        <v>16345</v>
      </c>
      <c r="N17">
        <v>5</v>
      </c>
      <c r="O17">
        <v>28</v>
      </c>
      <c r="P17" t="s">
        <v>11881</v>
      </c>
      <c r="Q17" t="s">
        <v>459</v>
      </c>
      <c r="R17" t="s">
        <v>452</v>
      </c>
      <c r="T17" t="s">
        <v>454</v>
      </c>
      <c r="U17" t="s">
        <v>296</v>
      </c>
    </row>
    <row r="18" spans="1:21" x14ac:dyDescent="0.3">
      <c r="A18" s="1" t="s">
        <v>460</v>
      </c>
      <c r="B18" t="s">
        <v>439</v>
      </c>
      <c r="C18" t="s">
        <v>464</v>
      </c>
      <c r="E18" t="s">
        <v>460</v>
      </c>
      <c r="G18" t="s">
        <v>465</v>
      </c>
      <c r="J18">
        <v>4</v>
      </c>
      <c r="K18" s="1" t="s">
        <v>439</v>
      </c>
      <c r="L18" t="s">
        <v>463</v>
      </c>
      <c r="M18">
        <v>6410</v>
      </c>
      <c r="N18">
        <v>14</v>
      </c>
      <c r="O18">
        <v>40</v>
      </c>
      <c r="P18" t="s">
        <v>11882</v>
      </c>
      <c r="Q18" t="s">
        <v>320</v>
      </c>
      <c r="R18" t="s">
        <v>461</v>
      </c>
      <c r="T18" t="s">
        <v>462</v>
      </c>
      <c r="U18" t="s">
        <v>296</v>
      </c>
    </row>
    <row r="19" spans="1:21" x14ac:dyDescent="0.3">
      <c r="A19" s="1" t="s">
        <v>468</v>
      </c>
      <c r="C19" t="s">
        <v>471</v>
      </c>
      <c r="E19" t="s">
        <v>468</v>
      </c>
      <c r="J19">
        <v>0</v>
      </c>
      <c r="K19" s="1" t="s">
        <v>297</v>
      </c>
      <c r="L19" t="s">
        <v>470</v>
      </c>
      <c r="M19">
        <v>17880</v>
      </c>
      <c r="N19">
        <v>0</v>
      </c>
      <c r="P19" t="s">
        <v>11883</v>
      </c>
      <c r="Q19" t="s">
        <v>297</v>
      </c>
      <c r="R19" t="s">
        <v>297</v>
      </c>
      <c r="T19" t="s">
        <v>469</v>
      </c>
      <c r="U19" t="s">
        <v>296</v>
      </c>
    </row>
    <row r="20" spans="1:21" x14ac:dyDescent="0.3">
      <c r="A20" s="1" t="s">
        <v>472</v>
      </c>
      <c r="B20" t="s">
        <v>350</v>
      </c>
      <c r="C20" t="s">
        <v>475</v>
      </c>
      <c r="D20">
        <v>14919</v>
      </c>
      <c r="E20" t="s">
        <v>472</v>
      </c>
      <c r="G20" t="s">
        <v>476</v>
      </c>
      <c r="J20">
        <v>84</v>
      </c>
      <c r="K20" s="1" t="s">
        <v>350</v>
      </c>
      <c r="L20" t="s">
        <v>474</v>
      </c>
      <c r="M20">
        <v>14203</v>
      </c>
      <c r="N20">
        <v>4</v>
      </c>
      <c r="O20">
        <v>29</v>
      </c>
      <c r="P20" t="s">
        <v>11884</v>
      </c>
      <c r="Q20" t="s">
        <v>403</v>
      </c>
      <c r="R20" t="s">
        <v>400</v>
      </c>
      <c r="T20" t="s">
        <v>473</v>
      </c>
      <c r="U20" t="s">
        <v>296</v>
      </c>
    </row>
    <row r="21" spans="1:21" x14ac:dyDescent="0.3">
      <c r="A21" s="1" t="s">
        <v>176</v>
      </c>
      <c r="B21" t="s">
        <v>350</v>
      </c>
      <c r="C21" t="s">
        <v>482</v>
      </c>
      <c r="D21">
        <v>3925357</v>
      </c>
      <c r="E21" t="s">
        <v>176</v>
      </c>
      <c r="F21" t="s">
        <v>481</v>
      </c>
      <c r="G21" t="s">
        <v>483</v>
      </c>
      <c r="H21">
        <v>1</v>
      </c>
      <c r="I21" t="s">
        <v>480</v>
      </c>
      <c r="J21">
        <v>18</v>
      </c>
      <c r="K21" s="1" t="s">
        <v>350</v>
      </c>
      <c r="L21" t="s">
        <v>479</v>
      </c>
      <c r="M21">
        <v>19802</v>
      </c>
      <c r="N21">
        <v>1</v>
      </c>
      <c r="O21">
        <v>24</v>
      </c>
      <c r="P21" t="s">
        <v>11885</v>
      </c>
      <c r="Q21" t="s">
        <v>310</v>
      </c>
      <c r="R21" t="s">
        <v>477</v>
      </c>
      <c r="T21" t="s">
        <v>478</v>
      </c>
      <c r="U21" t="s">
        <v>300</v>
      </c>
    </row>
    <row r="22" spans="1:21" x14ac:dyDescent="0.3">
      <c r="A22" s="1" t="s">
        <v>486</v>
      </c>
      <c r="B22" t="s">
        <v>350</v>
      </c>
      <c r="C22" t="s">
        <v>492</v>
      </c>
      <c r="D22">
        <v>2988624</v>
      </c>
      <c r="E22" t="s">
        <v>486</v>
      </c>
      <c r="F22" t="s">
        <v>491</v>
      </c>
      <c r="G22" t="s">
        <v>493</v>
      </c>
      <c r="I22" t="s">
        <v>490</v>
      </c>
      <c r="J22">
        <v>17</v>
      </c>
      <c r="K22" s="1" t="s">
        <v>350</v>
      </c>
      <c r="L22" t="s">
        <v>489</v>
      </c>
      <c r="M22">
        <v>19504</v>
      </c>
      <c r="N22">
        <v>2</v>
      </c>
      <c r="O22">
        <v>26</v>
      </c>
      <c r="P22" t="s">
        <v>11886</v>
      </c>
      <c r="Q22" t="s">
        <v>494</v>
      </c>
      <c r="R22" t="s">
        <v>487</v>
      </c>
      <c r="T22" t="s">
        <v>488</v>
      </c>
      <c r="U22" t="s">
        <v>306</v>
      </c>
    </row>
    <row r="23" spans="1:21" x14ac:dyDescent="0.3">
      <c r="A23" s="1" t="s">
        <v>500</v>
      </c>
      <c r="B23" t="s">
        <v>453</v>
      </c>
      <c r="C23" t="s">
        <v>505</v>
      </c>
      <c r="D23">
        <v>2577692</v>
      </c>
      <c r="E23" t="s">
        <v>500</v>
      </c>
      <c r="F23" t="s">
        <v>342</v>
      </c>
      <c r="G23" t="s">
        <v>506</v>
      </c>
      <c r="H23">
        <v>5</v>
      </c>
      <c r="I23" t="s">
        <v>504</v>
      </c>
      <c r="J23">
        <v>34</v>
      </c>
      <c r="K23" s="1" t="s">
        <v>453</v>
      </c>
      <c r="L23" t="s">
        <v>503</v>
      </c>
      <c r="M23">
        <v>18349</v>
      </c>
      <c r="N23">
        <v>3</v>
      </c>
      <c r="O23">
        <v>26</v>
      </c>
      <c r="P23" t="s">
        <v>11887</v>
      </c>
      <c r="Q23" t="s">
        <v>310</v>
      </c>
      <c r="R23" t="s">
        <v>501</v>
      </c>
      <c r="T23" t="s">
        <v>502</v>
      </c>
      <c r="U23" t="s">
        <v>306</v>
      </c>
    </row>
    <row r="24" spans="1:21" x14ac:dyDescent="0.3">
      <c r="A24" s="1" t="s">
        <v>517</v>
      </c>
      <c r="B24" t="s">
        <v>323</v>
      </c>
      <c r="C24" t="s">
        <v>521</v>
      </c>
      <c r="D24">
        <v>3120540</v>
      </c>
      <c r="E24" t="s">
        <v>517</v>
      </c>
      <c r="F24" t="s">
        <v>342</v>
      </c>
      <c r="J24">
        <v>82</v>
      </c>
      <c r="K24" s="1" t="s">
        <v>323</v>
      </c>
      <c r="L24" t="s">
        <v>520</v>
      </c>
      <c r="M24">
        <v>21319</v>
      </c>
      <c r="N24">
        <v>0</v>
      </c>
      <c r="P24" t="s">
        <v>11888</v>
      </c>
      <c r="Q24" t="s">
        <v>320</v>
      </c>
      <c r="R24" t="s">
        <v>518</v>
      </c>
      <c r="T24" t="s">
        <v>519</v>
      </c>
      <c r="U24" t="s">
        <v>300</v>
      </c>
    </row>
    <row r="25" spans="1:21" x14ac:dyDescent="0.3">
      <c r="A25" s="1" t="s">
        <v>121</v>
      </c>
      <c r="B25" t="s">
        <v>350</v>
      </c>
      <c r="C25" t="s">
        <v>526</v>
      </c>
      <c r="D25">
        <v>17051</v>
      </c>
      <c r="E25" t="s">
        <v>121</v>
      </c>
      <c r="F25" t="s">
        <v>525</v>
      </c>
      <c r="G25" t="s">
        <v>527</v>
      </c>
      <c r="H25">
        <v>1</v>
      </c>
      <c r="I25" t="s">
        <v>524</v>
      </c>
      <c r="J25">
        <v>15</v>
      </c>
      <c r="K25" s="1" t="s">
        <v>350</v>
      </c>
      <c r="L25" t="s">
        <v>523</v>
      </c>
      <c r="M25">
        <v>16308</v>
      </c>
      <c r="N25">
        <v>5</v>
      </c>
      <c r="O25">
        <v>27</v>
      </c>
      <c r="P25" t="s">
        <v>11889</v>
      </c>
      <c r="Q25" t="s">
        <v>494</v>
      </c>
      <c r="R25" t="s">
        <v>364</v>
      </c>
      <c r="S25" t="s">
        <v>388</v>
      </c>
      <c r="T25" t="s">
        <v>522</v>
      </c>
      <c r="U25" t="s">
        <v>300</v>
      </c>
    </row>
    <row r="26" spans="1:21" x14ac:dyDescent="0.3">
      <c r="A26" s="1" t="s">
        <v>531</v>
      </c>
      <c r="C26" t="s">
        <v>534</v>
      </c>
      <c r="E26" t="s">
        <v>531</v>
      </c>
      <c r="J26">
        <v>0</v>
      </c>
      <c r="K26" s="1" t="s">
        <v>297</v>
      </c>
      <c r="L26" t="s">
        <v>533</v>
      </c>
      <c r="M26">
        <v>17867</v>
      </c>
      <c r="N26">
        <v>0</v>
      </c>
      <c r="P26" t="s">
        <v>11890</v>
      </c>
      <c r="Q26" t="s">
        <v>297</v>
      </c>
      <c r="R26" t="s">
        <v>297</v>
      </c>
      <c r="T26" t="s">
        <v>532</v>
      </c>
      <c r="U26" t="s">
        <v>296</v>
      </c>
    </row>
    <row r="27" spans="1:21" x14ac:dyDescent="0.3">
      <c r="A27" s="1" t="s">
        <v>543</v>
      </c>
      <c r="B27" t="s">
        <v>350</v>
      </c>
      <c r="C27" t="s">
        <v>548</v>
      </c>
      <c r="D27">
        <v>3040569</v>
      </c>
      <c r="E27" t="s">
        <v>543</v>
      </c>
      <c r="F27" t="s">
        <v>539</v>
      </c>
      <c r="G27" t="s">
        <v>549</v>
      </c>
      <c r="H27">
        <v>2</v>
      </c>
      <c r="I27" t="s">
        <v>547</v>
      </c>
      <c r="J27">
        <v>15</v>
      </c>
      <c r="K27" s="1" t="s">
        <v>350</v>
      </c>
      <c r="L27" t="s">
        <v>546</v>
      </c>
      <c r="M27">
        <v>19064</v>
      </c>
      <c r="N27">
        <v>2</v>
      </c>
      <c r="O27">
        <v>25</v>
      </c>
      <c r="P27" t="s">
        <v>11891</v>
      </c>
      <c r="Q27" t="s">
        <v>399</v>
      </c>
      <c r="R27" t="s">
        <v>544</v>
      </c>
      <c r="T27" t="s">
        <v>545</v>
      </c>
      <c r="U27" t="s">
        <v>300</v>
      </c>
    </row>
    <row r="28" spans="1:21" x14ac:dyDescent="0.3">
      <c r="A28" s="1" t="s">
        <v>550</v>
      </c>
      <c r="B28" t="s">
        <v>323</v>
      </c>
      <c r="C28" t="s">
        <v>556</v>
      </c>
      <c r="D28">
        <v>2508256</v>
      </c>
      <c r="E28" t="s">
        <v>550</v>
      </c>
      <c r="F28" t="s">
        <v>555</v>
      </c>
      <c r="G28" t="s">
        <v>557</v>
      </c>
      <c r="H28">
        <v>3</v>
      </c>
      <c r="I28" t="s">
        <v>554</v>
      </c>
      <c r="J28">
        <v>85</v>
      </c>
      <c r="K28" s="1" t="s">
        <v>323</v>
      </c>
      <c r="L28" t="s">
        <v>553</v>
      </c>
      <c r="M28">
        <v>16903</v>
      </c>
      <c r="N28">
        <v>4</v>
      </c>
      <c r="O28">
        <v>27</v>
      </c>
      <c r="P28" t="s">
        <v>11892</v>
      </c>
      <c r="Q28" t="s">
        <v>347</v>
      </c>
      <c r="R28" t="s">
        <v>551</v>
      </c>
      <c r="T28" t="s">
        <v>552</v>
      </c>
      <c r="U28" t="s">
        <v>300</v>
      </c>
    </row>
    <row r="29" spans="1:21" x14ac:dyDescent="0.3">
      <c r="A29" s="1" t="s">
        <v>558</v>
      </c>
      <c r="B29" t="s">
        <v>323</v>
      </c>
      <c r="C29" t="s">
        <v>562</v>
      </c>
      <c r="D29">
        <v>2508328</v>
      </c>
      <c r="E29" t="s">
        <v>558</v>
      </c>
      <c r="G29" t="s">
        <v>402</v>
      </c>
      <c r="I29" t="s">
        <v>561</v>
      </c>
      <c r="J29">
        <v>89</v>
      </c>
      <c r="K29" s="1" t="s">
        <v>323</v>
      </c>
      <c r="L29" t="s">
        <v>560</v>
      </c>
      <c r="M29">
        <v>17121</v>
      </c>
      <c r="N29">
        <v>4</v>
      </c>
      <c r="O29">
        <v>27</v>
      </c>
      <c r="P29" t="s">
        <v>11893</v>
      </c>
      <c r="Q29" t="s">
        <v>426</v>
      </c>
      <c r="R29" t="s">
        <v>514</v>
      </c>
      <c r="T29" t="s">
        <v>559</v>
      </c>
      <c r="U29" t="s">
        <v>296</v>
      </c>
    </row>
    <row r="30" spans="1:21" x14ac:dyDescent="0.3">
      <c r="A30" s="1" t="s">
        <v>563</v>
      </c>
      <c r="B30" t="s">
        <v>565</v>
      </c>
      <c r="C30" t="s">
        <v>569</v>
      </c>
      <c r="D30">
        <v>15973</v>
      </c>
      <c r="E30" t="s">
        <v>563</v>
      </c>
      <c r="G30" t="s">
        <v>570</v>
      </c>
      <c r="I30" t="s">
        <v>568</v>
      </c>
      <c r="J30">
        <v>40</v>
      </c>
      <c r="K30" s="1" t="s">
        <v>453</v>
      </c>
      <c r="L30" t="s">
        <v>567</v>
      </c>
      <c r="M30">
        <v>14891</v>
      </c>
      <c r="N30">
        <v>6</v>
      </c>
      <c r="O30">
        <v>28</v>
      </c>
      <c r="P30" t="s">
        <v>11894</v>
      </c>
      <c r="Q30" t="s">
        <v>331</v>
      </c>
      <c r="R30" t="s">
        <v>564</v>
      </c>
      <c r="T30" t="s">
        <v>566</v>
      </c>
      <c r="U30" t="s">
        <v>296</v>
      </c>
    </row>
    <row r="31" spans="1:21" x14ac:dyDescent="0.3">
      <c r="A31" s="1" t="s">
        <v>584</v>
      </c>
      <c r="B31" t="s">
        <v>565</v>
      </c>
      <c r="C31" t="s">
        <v>587</v>
      </c>
      <c r="D31">
        <v>2970472</v>
      </c>
      <c r="E31" t="s">
        <v>584</v>
      </c>
      <c r="G31" t="s">
        <v>588</v>
      </c>
      <c r="J31">
        <v>31</v>
      </c>
      <c r="K31" s="1" t="s">
        <v>453</v>
      </c>
      <c r="L31" t="s">
        <v>586</v>
      </c>
      <c r="M31">
        <v>18207</v>
      </c>
      <c r="N31">
        <v>1</v>
      </c>
      <c r="O31">
        <v>26</v>
      </c>
      <c r="P31" t="s">
        <v>11895</v>
      </c>
      <c r="Q31" t="s">
        <v>310</v>
      </c>
      <c r="R31" t="s">
        <v>585</v>
      </c>
      <c r="T31" t="s">
        <v>324</v>
      </c>
      <c r="U31" t="s">
        <v>296</v>
      </c>
    </row>
    <row r="32" spans="1:21" x14ac:dyDescent="0.3">
      <c r="A32" s="1" t="s">
        <v>592</v>
      </c>
      <c r="B32" t="s">
        <v>323</v>
      </c>
      <c r="C32" t="s">
        <v>594</v>
      </c>
      <c r="D32">
        <v>2980119</v>
      </c>
      <c r="E32" t="s">
        <v>592</v>
      </c>
      <c r="J32">
        <v>86</v>
      </c>
      <c r="K32" s="1" t="s">
        <v>323</v>
      </c>
      <c r="L32" t="s">
        <v>546</v>
      </c>
      <c r="M32">
        <v>19761</v>
      </c>
      <c r="N32">
        <v>2</v>
      </c>
      <c r="P32" t="s">
        <v>11896</v>
      </c>
      <c r="Q32" t="s">
        <v>305</v>
      </c>
      <c r="R32" t="s">
        <v>528</v>
      </c>
      <c r="T32" t="s">
        <v>593</v>
      </c>
      <c r="U32" t="s">
        <v>296</v>
      </c>
    </row>
    <row r="33" spans="1:21" x14ac:dyDescent="0.3">
      <c r="A33" s="1" t="s">
        <v>59</v>
      </c>
      <c r="B33" t="s">
        <v>453</v>
      </c>
      <c r="C33" t="s">
        <v>598</v>
      </c>
      <c r="D33">
        <v>3915381</v>
      </c>
      <c r="E33" t="s">
        <v>59</v>
      </c>
      <c r="F33" t="s">
        <v>573</v>
      </c>
      <c r="G33" t="s">
        <v>599</v>
      </c>
      <c r="H33">
        <v>5</v>
      </c>
      <c r="I33" t="s">
        <v>597</v>
      </c>
      <c r="J33">
        <v>42</v>
      </c>
      <c r="K33" s="1" t="s">
        <v>453</v>
      </c>
      <c r="L33" t="s">
        <v>596</v>
      </c>
      <c r="M33">
        <v>19957</v>
      </c>
      <c r="N33">
        <v>1</v>
      </c>
      <c r="O33">
        <v>22</v>
      </c>
      <c r="P33" t="s">
        <v>11897</v>
      </c>
      <c r="Q33" t="s">
        <v>403</v>
      </c>
      <c r="R33" t="s">
        <v>595</v>
      </c>
      <c r="T33" t="s">
        <v>510</v>
      </c>
      <c r="U33" t="s">
        <v>300</v>
      </c>
    </row>
    <row r="34" spans="1:21" x14ac:dyDescent="0.3">
      <c r="A34" s="1" t="s">
        <v>605</v>
      </c>
      <c r="B34" t="s">
        <v>350</v>
      </c>
      <c r="C34" t="s">
        <v>610</v>
      </c>
      <c r="D34">
        <v>2982809</v>
      </c>
      <c r="E34" t="s">
        <v>605</v>
      </c>
      <c r="F34" t="s">
        <v>390</v>
      </c>
      <c r="G34" t="s">
        <v>611</v>
      </c>
      <c r="H34">
        <v>3</v>
      </c>
      <c r="I34" t="s">
        <v>609</v>
      </c>
      <c r="J34">
        <v>14</v>
      </c>
      <c r="K34" s="1" t="s">
        <v>350</v>
      </c>
      <c r="L34" t="s">
        <v>608</v>
      </c>
      <c r="M34">
        <v>19398</v>
      </c>
      <c r="N34">
        <v>2</v>
      </c>
      <c r="O34">
        <v>25</v>
      </c>
      <c r="P34" t="s">
        <v>11898</v>
      </c>
      <c r="Q34" t="s">
        <v>305</v>
      </c>
      <c r="R34" t="s">
        <v>606</v>
      </c>
      <c r="T34" t="s">
        <v>607</v>
      </c>
      <c r="U34" t="s">
        <v>300</v>
      </c>
    </row>
    <row r="35" spans="1:21" x14ac:dyDescent="0.3">
      <c r="A35" s="1" t="s">
        <v>613</v>
      </c>
      <c r="B35" t="s">
        <v>453</v>
      </c>
      <c r="C35" t="s">
        <v>617</v>
      </c>
      <c r="D35">
        <v>3886636</v>
      </c>
      <c r="E35" t="s">
        <v>613</v>
      </c>
      <c r="F35" t="s">
        <v>555</v>
      </c>
      <c r="G35" t="s">
        <v>618</v>
      </c>
      <c r="H35">
        <v>6</v>
      </c>
      <c r="J35">
        <v>39</v>
      </c>
      <c r="K35" s="1" t="s">
        <v>453</v>
      </c>
      <c r="L35" t="s">
        <v>616</v>
      </c>
      <c r="M35">
        <v>21023</v>
      </c>
      <c r="N35">
        <v>0</v>
      </c>
      <c r="O35">
        <v>22</v>
      </c>
      <c r="P35" t="s">
        <v>11899</v>
      </c>
      <c r="Q35" t="s">
        <v>310</v>
      </c>
      <c r="R35" t="s">
        <v>614</v>
      </c>
      <c r="T35" t="s">
        <v>615</v>
      </c>
      <c r="U35" t="s">
        <v>300</v>
      </c>
    </row>
    <row r="36" spans="1:21" x14ac:dyDescent="0.3">
      <c r="A36" s="1" t="s">
        <v>622</v>
      </c>
      <c r="B36" t="s">
        <v>313</v>
      </c>
      <c r="C36" t="s">
        <v>626</v>
      </c>
      <c r="D36">
        <v>13199</v>
      </c>
      <c r="E36" t="s">
        <v>622</v>
      </c>
      <c r="F36" t="s">
        <v>446</v>
      </c>
      <c r="G36" t="s">
        <v>627</v>
      </c>
      <c r="H36">
        <v>3</v>
      </c>
      <c r="I36" t="s">
        <v>625</v>
      </c>
      <c r="J36">
        <v>12</v>
      </c>
      <c r="K36" s="1" t="s">
        <v>313</v>
      </c>
      <c r="L36" t="s">
        <v>624</v>
      </c>
      <c r="M36">
        <v>11047</v>
      </c>
      <c r="N36">
        <v>9</v>
      </c>
      <c r="O36">
        <v>32</v>
      </c>
      <c r="P36" t="s">
        <v>11900</v>
      </c>
      <c r="Q36" t="s">
        <v>331</v>
      </c>
      <c r="R36" t="s">
        <v>438</v>
      </c>
      <c r="S36" t="s">
        <v>388</v>
      </c>
      <c r="T36" t="s">
        <v>623</v>
      </c>
      <c r="U36" t="s">
        <v>300</v>
      </c>
    </row>
    <row r="37" spans="1:21" x14ac:dyDescent="0.3">
      <c r="A37" s="1" t="s">
        <v>633</v>
      </c>
      <c r="B37" t="s">
        <v>350</v>
      </c>
      <c r="C37" t="s">
        <v>637</v>
      </c>
      <c r="D37">
        <v>16022</v>
      </c>
      <c r="E37" t="s">
        <v>633</v>
      </c>
      <c r="G37" t="s">
        <v>638</v>
      </c>
      <c r="J37">
        <v>18</v>
      </c>
      <c r="K37" s="1" t="s">
        <v>350</v>
      </c>
      <c r="L37" t="s">
        <v>636</v>
      </c>
      <c r="M37">
        <v>15019</v>
      </c>
      <c r="N37">
        <v>3</v>
      </c>
      <c r="O37">
        <v>26</v>
      </c>
      <c r="P37" t="s">
        <v>11901</v>
      </c>
      <c r="Q37" t="s">
        <v>639</v>
      </c>
      <c r="R37" t="s">
        <v>634</v>
      </c>
      <c r="T37" t="s">
        <v>635</v>
      </c>
      <c r="U37" t="s">
        <v>296</v>
      </c>
    </row>
    <row r="38" spans="1:21" x14ac:dyDescent="0.3">
      <c r="A38" s="1" t="s">
        <v>642</v>
      </c>
      <c r="C38" t="s">
        <v>645</v>
      </c>
      <c r="E38" t="s">
        <v>642</v>
      </c>
      <c r="J38">
        <v>0</v>
      </c>
      <c r="K38" s="1" t="s">
        <v>297</v>
      </c>
      <c r="L38" t="s">
        <v>644</v>
      </c>
      <c r="M38">
        <v>18838</v>
      </c>
      <c r="N38">
        <v>0</v>
      </c>
      <c r="P38" t="s">
        <v>11902</v>
      </c>
      <c r="Q38" t="s">
        <v>297</v>
      </c>
      <c r="R38" t="s">
        <v>297</v>
      </c>
      <c r="T38" t="s">
        <v>643</v>
      </c>
      <c r="U38" t="s">
        <v>296</v>
      </c>
    </row>
    <row r="39" spans="1:21" x14ac:dyDescent="0.3">
      <c r="A39" s="1" t="s">
        <v>652</v>
      </c>
      <c r="B39" t="s">
        <v>453</v>
      </c>
      <c r="C39" t="s">
        <v>656</v>
      </c>
      <c r="D39">
        <v>15632</v>
      </c>
      <c r="E39" t="s">
        <v>652</v>
      </c>
      <c r="G39" t="s">
        <v>657</v>
      </c>
      <c r="J39">
        <v>34</v>
      </c>
      <c r="K39" s="1" t="s">
        <v>453</v>
      </c>
      <c r="L39" t="s">
        <v>655</v>
      </c>
      <c r="M39">
        <v>14719</v>
      </c>
      <c r="N39">
        <v>7</v>
      </c>
      <c r="O39">
        <v>29</v>
      </c>
      <c r="P39" t="s">
        <v>11903</v>
      </c>
      <c r="Q39" t="s">
        <v>403</v>
      </c>
      <c r="R39" t="s">
        <v>653</v>
      </c>
      <c r="T39" t="s">
        <v>654</v>
      </c>
      <c r="U39" t="s">
        <v>296</v>
      </c>
    </row>
    <row r="40" spans="1:21" x14ac:dyDescent="0.3">
      <c r="A40" s="1" t="s">
        <v>661</v>
      </c>
      <c r="B40" t="s">
        <v>323</v>
      </c>
      <c r="C40" t="s">
        <v>665</v>
      </c>
      <c r="E40" t="s">
        <v>661</v>
      </c>
      <c r="G40" t="s">
        <v>666</v>
      </c>
      <c r="J40">
        <v>81</v>
      </c>
      <c r="K40" s="1" t="s">
        <v>323</v>
      </c>
      <c r="L40" t="s">
        <v>664</v>
      </c>
      <c r="M40">
        <v>10975</v>
      </c>
      <c r="N40">
        <v>9</v>
      </c>
      <c r="O40">
        <v>29</v>
      </c>
      <c r="P40" t="s">
        <v>11904</v>
      </c>
      <c r="Q40" t="s">
        <v>347</v>
      </c>
      <c r="R40" t="s">
        <v>662</v>
      </c>
      <c r="T40" t="s">
        <v>663</v>
      </c>
      <c r="U40" t="s">
        <v>296</v>
      </c>
    </row>
    <row r="41" spans="1:21" x14ac:dyDescent="0.3">
      <c r="A41" s="1" t="s">
        <v>667</v>
      </c>
      <c r="B41" t="s">
        <v>453</v>
      </c>
      <c r="C41" t="s">
        <v>673</v>
      </c>
      <c r="D41">
        <v>3918026</v>
      </c>
      <c r="E41" t="s">
        <v>667</v>
      </c>
      <c r="F41" t="s">
        <v>672</v>
      </c>
      <c r="G41" t="s">
        <v>591</v>
      </c>
      <c r="H41">
        <v>5</v>
      </c>
      <c r="I41" t="s">
        <v>671</v>
      </c>
      <c r="J41">
        <v>33</v>
      </c>
      <c r="K41" s="1" t="s">
        <v>453</v>
      </c>
      <c r="L41" t="s">
        <v>670</v>
      </c>
      <c r="M41">
        <v>19090</v>
      </c>
      <c r="N41">
        <v>2</v>
      </c>
      <c r="O41">
        <v>25</v>
      </c>
      <c r="P41" t="s">
        <v>11905</v>
      </c>
      <c r="Q41" t="s">
        <v>403</v>
      </c>
      <c r="R41" t="s">
        <v>668</v>
      </c>
      <c r="T41" t="s">
        <v>669</v>
      </c>
      <c r="U41" t="s">
        <v>306</v>
      </c>
    </row>
    <row r="42" spans="1:21" x14ac:dyDescent="0.3">
      <c r="A42" s="1" t="s">
        <v>679</v>
      </c>
      <c r="B42" t="s">
        <v>350</v>
      </c>
      <c r="C42" t="s">
        <v>681</v>
      </c>
      <c r="D42">
        <v>3931763</v>
      </c>
      <c r="E42" t="s">
        <v>679</v>
      </c>
      <c r="G42" t="s">
        <v>682</v>
      </c>
      <c r="J42">
        <v>89</v>
      </c>
      <c r="K42" s="1" t="s">
        <v>350</v>
      </c>
      <c r="L42" t="s">
        <v>680</v>
      </c>
      <c r="M42">
        <v>19233</v>
      </c>
      <c r="N42">
        <v>2</v>
      </c>
      <c r="O42">
        <v>23</v>
      </c>
      <c r="P42" t="s">
        <v>11906</v>
      </c>
      <c r="Q42" t="s">
        <v>305</v>
      </c>
      <c r="R42" t="s">
        <v>606</v>
      </c>
      <c r="T42" t="s">
        <v>370</v>
      </c>
      <c r="U42" t="s">
        <v>296</v>
      </c>
    </row>
    <row r="43" spans="1:21" x14ac:dyDescent="0.3">
      <c r="A43" s="1" t="s">
        <v>683</v>
      </c>
      <c r="B43" t="s">
        <v>565</v>
      </c>
      <c r="C43" t="s">
        <v>686</v>
      </c>
      <c r="E43" t="s">
        <v>683</v>
      </c>
      <c r="G43" t="s">
        <v>687</v>
      </c>
      <c r="J43">
        <v>40</v>
      </c>
      <c r="K43" s="1" t="s">
        <v>453</v>
      </c>
      <c r="L43" t="s">
        <v>685</v>
      </c>
      <c r="M43">
        <v>18693</v>
      </c>
      <c r="N43">
        <v>0</v>
      </c>
      <c r="O43">
        <v>26</v>
      </c>
      <c r="P43" t="s">
        <v>11907</v>
      </c>
      <c r="Q43" t="s">
        <v>310</v>
      </c>
      <c r="R43" t="s">
        <v>334</v>
      </c>
      <c r="T43" t="s">
        <v>684</v>
      </c>
      <c r="U43" t="s">
        <v>296</v>
      </c>
    </row>
    <row r="44" spans="1:21" x14ac:dyDescent="0.3">
      <c r="A44" s="1" t="s">
        <v>688</v>
      </c>
      <c r="B44" t="s">
        <v>565</v>
      </c>
      <c r="C44" t="s">
        <v>693</v>
      </c>
      <c r="D44">
        <v>2572846</v>
      </c>
      <c r="E44" t="s">
        <v>688</v>
      </c>
      <c r="G44" t="s">
        <v>694</v>
      </c>
      <c r="I44" t="s">
        <v>692</v>
      </c>
      <c r="J44">
        <v>96</v>
      </c>
      <c r="K44" s="1" t="s">
        <v>453</v>
      </c>
      <c r="L44" t="s">
        <v>691</v>
      </c>
      <c r="M44">
        <v>18713</v>
      </c>
      <c r="N44">
        <v>3</v>
      </c>
      <c r="O44">
        <v>25</v>
      </c>
      <c r="P44" t="s">
        <v>11908</v>
      </c>
      <c r="Q44" t="s">
        <v>347</v>
      </c>
      <c r="R44" t="s">
        <v>689</v>
      </c>
      <c r="T44" t="s">
        <v>690</v>
      </c>
      <c r="U44" t="s">
        <v>306</v>
      </c>
    </row>
    <row r="45" spans="1:21" x14ac:dyDescent="0.3">
      <c r="A45" s="1" t="s">
        <v>713</v>
      </c>
      <c r="C45" t="s">
        <v>715</v>
      </c>
      <c r="E45" t="s">
        <v>713</v>
      </c>
      <c r="J45">
        <v>0</v>
      </c>
      <c r="K45" s="1" t="s">
        <v>297</v>
      </c>
      <c r="L45" t="s">
        <v>714</v>
      </c>
      <c r="M45">
        <v>17847</v>
      </c>
      <c r="N45">
        <v>0</v>
      </c>
      <c r="P45" t="s">
        <v>11909</v>
      </c>
      <c r="Q45" t="s">
        <v>297</v>
      </c>
      <c r="R45" t="s">
        <v>297</v>
      </c>
      <c r="T45" t="s">
        <v>449</v>
      </c>
      <c r="U45" t="s">
        <v>296</v>
      </c>
    </row>
    <row r="46" spans="1:21" x14ac:dyDescent="0.3">
      <c r="A46" s="1" t="s">
        <v>716</v>
      </c>
      <c r="B46" t="s">
        <v>350</v>
      </c>
      <c r="C46" t="s">
        <v>719</v>
      </c>
      <c r="D46">
        <v>2516768</v>
      </c>
      <c r="E46" t="s">
        <v>716</v>
      </c>
      <c r="G46" t="s">
        <v>720</v>
      </c>
      <c r="J46">
        <v>18</v>
      </c>
      <c r="K46" s="1" t="s">
        <v>350</v>
      </c>
      <c r="L46" t="s">
        <v>718</v>
      </c>
      <c r="M46">
        <v>17256</v>
      </c>
      <c r="N46">
        <v>1</v>
      </c>
      <c r="O46">
        <v>26</v>
      </c>
      <c r="P46" t="s">
        <v>11910</v>
      </c>
      <c r="Q46" t="s">
        <v>362</v>
      </c>
      <c r="R46" t="s">
        <v>432</v>
      </c>
      <c r="T46" t="s">
        <v>717</v>
      </c>
      <c r="U46" t="s">
        <v>296</v>
      </c>
    </row>
    <row r="47" spans="1:21" x14ac:dyDescent="0.3">
      <c r="A47" s="1" t="s">
        <v>721</v>
      </c>
      <c r="B47" t="s">
        <v>350</v>
      </c>
      <c r="C47" t="s">
        <v>725</v>
      </c>
      <c r="D47">
        <v>3122430</v>
      </c>
      <c r="E47" t="s">
        <v>721</v>
      </c>
      <c r="F47" t="s">
        <v>724</v>
      </c>
      <c r="G47" t="s">
        <v>726</v>
      </c>
      <c r="H47">
        <v>3</v>
      </c>
      <c r="I47" t="s">
        <v>723</v>
      </c>
      <c r="J47">
        <v>15</v>
      </c>
      <c r="K47" s="1" t="s">
        <v>350</v>
      </c>
      <c r="L47" t="s">
        <v>722</v>
      </c>
      <c r="M47">
        <v>20511</v>
      </c>
      <c r="N47">
        <v>1</v>
      </c>
      <c r="O47">
        <v>23</v>
      </c>
      <c r="P47" t="s">
        <v>11911</v>
      </c>
      <c r="Q47" t="s">
        <v>320</v>
      </c>
      <c r="R47" t="s">
        <v>414</v>
      </c>
      <c r="T47" t="s">
        <v>324</v>
      </c>
      <c r="U47" t="s">
        <v>306</v>
      </c>
    </row>
    <row r="48" spans="1:21" x14ac:dyDescent="0.3">
      <c r="A48" s="1" t="s">
        <v>172</v>
      </c>
      <c r="B48" t="s">
        <v>323</v>
      </c>
      <c r="C48" t="s">
        <v>740</v>
      </c>
      <c r="D48">
        <v>3918639</v>
      </c>
      <c r="E48" t="s">
        <v>172</v>
      </c>
      <c r="F48" t="s">
        <v>573</v>
      </c>
      <c r="G48" t="s">
        <v>741</v>
      </c>
      <c r="H48">
        <v>1</v>
      </c>
      <c r="I48" t="s">
        <v>739</v>
      </c>
      <c r="J48">
        <v>81</v>
      </c>
      <c r="K48" s="1" t="s">
        <v>323</v>
      </c>
      <c r="L48" t="s">
        <v>738</v>
      </c>
      <c r="M48">
        <v>18935</v>
      </c>
      <c r="N48">
        <v>2</v>
      </c>
      <c r="O48">
        <v>25</v>
      </c>
      <c r="P48" t="s">
        <v>11912</v>
      </c>
      <c r="Q48" t="s">
        <v>320</v>
      </c>
      <c r="R48" t="s">
        <v>736</v>
      </c>
      <c r="T48" t="s">
        <v>737</v>
      </c>
      <c r="U48" t="s">
        <v>300</v>
      </c>
    </row>
    <row r="49" spans="1:21" x14ac:dyDescent="0.3">
      <c r="A49" s="1" t="s">
        <v>744</v>
      </c>
      <c r="B49" t="s">
        <v>313</v>
      </c>
      <c r="C49" t="s">
        <v>749</v>
      </c>
      <c r="D49">
        <v>2972515</v>
      </c>
      <c r="E49" t="s">
        <v>744</v>
      </c>
      <c r="F49" t="s">
        <v>748</v>
      </c>
      <c r="G49" t="s">
        <v>750</v>
      </c>
      <c r="H49">
        <v>2</v>
      </c>
      <c r="I49" t="s">
        <v>747</v>
      </c>
      <c r="J49">
        <v>7</v>
      </c>
      <c r="K49" s="1" t="s">
        <v>313</v>
      </c>
      <c r="L49" t="s">
        <v>746</v>
      </c>
      <c r="M49">
        <v>19461</v>
      </c>
      <c r="N49">
        <v>2</v>
      </c>
      <c r="O49">
        <v>25</v>
      </c>
      <c r="P49" t="s">
        <v>11913</v>
      </c>
      <c r="Q49" t="s">
        <v>320</v>
      </c>
      <c r="R49" t="s">
        <v>745</v>
      </c>
      <c r="T49" t="s">
        <v>620</v>
      </c>
      <c r="U49" t="s">
        <v>300</v>
      </c>
    </row>
    <row r="50" spans="1:21" x14ac:dyDescent="0.3">
      <c r="A50" s="1" t="s">
        <v>751</v>
      </c>
      <c r="B50" t="s">
        <v>350</v>
      </c>
      <c r="C50" t="s">
        <v>756</v>
      </c>
      <c r="D50">
        <v>3045763</v>
      </c>
      <c r="E50" t="s">
        <v>751</v>
      </c>
      <c r="F50" t="s">
        <v>367</v>
      </c>
      <c r="G50" t="s">
        <v>757</v>
      </c>
      <c r="I50" t="s">
        <v>755</v>
      </c>
      <c r="J50">
        <v>88</v>
      </c>
      <c r="K50" s="1" t="s">
        <v>350</v>
      </c>
      <c r="L50" t="s">
        <v>754</v>
      </c>
      <c r="M50">
        <v>20274</v>
      </c>
      <c r="N50">
        <v>1</v>
      </c>
      <c r="O50">
        <v>24</v>
      </c>
      <c r="P50" t="s">
        <v>11914</v>
      </c>
      <c r="Q50" t="s">
        <v>331</v>
      </c>
      <c r="R50" t="s">
        <v>752</v>
      </c>
      <c r="T50" t="s">
        <v>753</v>
      </c>
      <c r="U50" t="s">
        <v>306</v>
      </c>
    </row>
    <row r="51" spans="1:21" x14ac:dyDescent="0.3">
      <c r="A51" s="1" t="s">
        <v>758</v>
      </c>
      <c r="B51" t="s">
        <v>453</v>
      </c>
      <c r="C51" t="s">
        <v>761</v>
      </c>
      <c r="D51">
        <v>3126338</v>
      </c>
      <c r="E51" t="s">
        <v>758</v>
      </c>
      <c r="G51" t="s">
        <v>762</v>
      </c>
      <c r="H51">
        <v>8</v>
      </c>
      <c r="J51">
        <v>30</v>
      </c>
      <c r="K51" s="1" t="s">
        <v>453</v>
      </c>
      <c r="L51" t="s">
        <v>516</v>
      </c>
      <c r="M51">
        <v>19230</v>
      </c>
      <c r="N51">
        <v>2</v>
      </c>
      <c r="O51">
        <v>23</v>
      </c>
      <c r="P51" t="s">
        <v>11915</v>
      </c>
      <c r="Q51" t="s">
        <v>494</v>
      </c>
      <c r="R51" t="s">
        <v>759</v>
      </c>
      <c r="T51" t="s">
        <v>760</v>
      </c>
      <c r="U51" t="s">
        <v>296</v>
      </c>
    </row>
    <row r="52" spans="1:21" x14ac:dyDescent="0.3">
      <c r="A52" s="1" t="s">
        <v>764</v>
      </c>
      <c r="B52" t="s">
        <v>453</v>
      </c>
      <c r="C52" t="s">
        <v>768</v>
      </c>
      <c r="D52">
        <v>3699935</v>
      </c>
      <c r="E52" t="s">
        <v>764</v>
      </c>
      <c r="F52" t="s">
        <v>373</v>
      </c>
      <c r="G52" t="s">
        <v>769</v>
      </c>
      <c r="H52">
        <v>9</v>
      </c>
      <c r="J52">
        <v>32</v>
      </c>
      <c r="K52" s="1" t="s">
        <v>453</v>
      </c>
      <c r="L52" t="s">
        <v>767</v>
      </c>
      <c r="M52">
        <v>20904</v>
      </c>
      <c r="N52">
        <v>0</v>
      </c>
      <c r="O52">
        <v>22</v>
      </c>
      <c r="P52" t="s">
        <v>11916</v>
      </c>
      <c r="Q52" t="s">
        <v>362</v>
      </c>
      <c r="R52" t="s">
        <v>765</v>
      </c>
      <c r="T52" t="s">
        <v>766</v>
      </c>
      <c r="U52" t="s">
        <v>300</v>
      </c>
    </row>
    <row r="53" spans="1:21" x14ac:dyDescent="0.3">
      <c r="A53" s="1" t="s">
        <v>770</v>
      </c>
      <c r="B53" t="s">
        <v>323</v>
      </c>
      <c r="C53" t="s">
        <v>772</v>
      </c>
      <c r="D53">
        <v>4411192</v>
      </c>
      <c r="E53" t="s">
        <v>770</v>
      </c>
      <c r="F53" t="s">
        <v>647</v>
      </c>
      <c r="J53">
        <v>86</v>
      </c>
      <c r="K53" s="1" t="s">
        <v>323</v>
      </c>
      <c r="L53" t="s">
        <v>771</v>
      </c>
      <c r="M53">
        <v>21161</v>
      </c>
      <c r="N53">
        <v>0</v>
      </c>
      <c r="P53" t="s">
        <v>11917</v>
      </c>
      <c r="Q53" t="s">
        <v>426</v>
      </c>
      <c r="R53" t="s">
        <v>662</v>
      </c>
      <c r="T53" t="s">
        <v>502</v>
      </c>
      <c r="U53" t="s">
        <v>300</v>
      </c>
    </row>
    <row r="54" spans="1:21" x14ac:dyDescent="0.3">
      <c r="A54" s="1" t="s">
        <v>773</v>
      </c>
      <c r="B54" t="s">
        <v>350</v>
      </c>
      <c r="C54" t="s">
        <v>777</v>
      </c>
      <c r="D54">
        <v>2982804</v>
      </c>
      <c r="E54" t="s">
        <v>773</v>
      </c>
      <c r="G54" t="s">
        <v>778</v>
      </c>
      <c r="I54" t="s">
        <v>776</v>
      </c>
      <c r="J54">
        <v>88</v>
      </c>
      <c r="K54" s="1" t="s">
        <v>350</v>
      </c>
      <c r="L54" t="s">
        <v>775</v>
      </c>
      <c r="M54">
        <v>18014</v>
      </c>
      <c r="N54">
        <v>3</v>
      </c>
      <c r="O54">
        <v>25</v>
      </c>
      <c r="P54" t="s">
        <v>11918</v>
      </c>
      <c r="Q54" t="s">
        <v>310</v>
      </c>
      <c r="R54" t="s">
        <v>727</v>
      </c>
      <c r="T54" t="s">
        <v>774</v>
      </c>
      <c r="U54" t="s">
        <v>296</v>
      </c>
    </row>
    <row r="55" spans="1:21" x14ac:dyDescent="0.3">
      <c r="A55" s="1" t="s">
        <v>781</v>
      </c>
      <c r="B55" t="s">
        <v>453</v>
      </c>
      <c r="C55" t="s">
        <v>786</v>
      </c>
      <c r="D55">
        <v>2512191</v>
      </c>
      <c r="E55" t="s">
        <v>781</v>
      </c>
      <c r="F55" t="s">
        <v>446</v>
      </c>
      <c r="G55" t="s">
        <v>787</v>
      </c>
      <c r="I55" t="s">
        <v>785</v>
      </c>
      <c r="J55">
        <v>47</v>
      </c>
      <c r="K55" s="1" t="s">
        <v>453</v>
      </c>
      <c r="L55" t="s">
        <v>784</v>
      </c>
      <c r="M55">
        <v>17102</v>
      </c>
      <c r="N55">
        <v>4</v>
      </c>
      <c r="O55">
        <v>27</v>
      </c>
      <c r="P55" t="s">
        <v>11919</v>
      </c>
      <c r="Q55" t="s">
        <v>362</v>
      </c>
      <c r="R55" t="s">
        <v>782</v>
      </c>
      <c r="T55" t="s">
        <v>783</v>
      </c>
      <c r="U55" t="s">
        <v>306</v>
      </c>
    </row>
    <row r="56" spans="1:21" x14ac:dyDescent="0.3">
      <c r="A56" s="1" t="s">
        <v>788</v>
      </c>
      <c r="B56" t="s">
        <v>350</v>
      </c>
      <c r="C56" t="s">
        <v>791</v>
      </c>
      <c r="D56">
        <v>5437</v>
      </c>
      <c r="E56" t="s">
        <v>788</v>
      </c>
      <c r="G56" t="s">
        <v>792</v>
      </c>
      <c r="J56">
        <v>14</v>
      </c>
      <c r="K56" s="1" t="s">
        <v>350</v>
      </c>
      <c r="L56" t="s">
        <v>790</v>
      </c>
      <c r="M56">
        <v>11821</v>
      </c>
      <c r="N56">
        <v>12</v>
      </c>
      <c r="O56">
        <v>37</v>
      </c>
      <c r="P56" t="s">
        <v>11920</v>
      </c>
      <c r="Q56" t="s">
        <v>295</v>
      </c>
      <c r="R56" t="s">
        <v>689</v>
      </c>
      <c r="T56" t="s">
        <v>789</v>
      </c>
      <c r="U56" t="s">
        <v>296</v>
      </c>
    </row>
    <row r="57" spans="1:21" x14ac:dyDescent="0.3">
      <c r="A57" s="1" t="s">
        <v>793</v>
      </c>
      <c r="B57" t="s">
        <v>350</v>
      </c>
      <c r="C57" t="s">
        <v>797</v>
      </c>
      <c r="D57">
        <v>2507340</v>
      </c>
      <c r="E57" t="s">
        <v>793</v>
      </c>
      <c r="G57" t="s">
        <v>798</v>
      </c>
      <c r="J57">
        <v>83</v>
      </c>
      <c r="K57" s="1" t="s">
        <v>350</v>
      </c>
      <c r="L57" t="s">
        <v>796</v>
      </c>
      <c r="M57">
        <v>17375</v>
      </c>
      <c r="N57">
        <v>1</v>
      </c>
      <c r="O57">
        <v>26</v>
      </c>
      <c r="P57" t="s">
        <v>11921</v>
      </c>
      <c r="Q57" t="s">
        <v>362</v>
      </c>
      <c r="R57" t="s">
        <v>794</v>
      </c>
      <c r="T57" t="s">
        <v>795</v>
      </c>
      <c r="U57" t="s">
        <v>296</v>
      </c>
    </row>
    <row r="58" spans="1:21" x14ac:dyDescent="0.3">
      <c r="A58" s="1" t="s">
        <v>799</v>
      </c>
      <c r="B58" t="s">
        <v>323</v>
      </c>
      <c r="C58" t="s">
        <v>804</v>
      </c>
      <c r="D58">
        <v>9614</v>
      </c>
      <c r="E58" t="s">
        <v>799</v>
      </c>
      <c r="F58" t="s">
        <v>367</v>
      </c>
      <c r="G58" t="s">
        <v>805</v>
      </c>
      <c r="H58">
        <v>3</v>
      </c>
      <c r="I58" t="s">
        <v>803</v>
      </c>
      <c r="J58">
        <v>89</v>
      </c>
      <c r="K58" s="1" t="s">
        <v>323</v>
      </c>
      <c r="L58" t="s">
        <v>802</v>
      </c>
      <c r="M58">
        <v>3061</v>
      </c>
      <c r="N58">
        <v>13</v>
      </c>
      <c r="O58">
        <v>35</v>
      </c>
      <c r="P58" t="s">
        <v>11922</v>
      </c>
      <c r="Q58" t="s">
        <v>305</v>
      </c>
      <c r="R58" t="s">
        <v>800</v>
      </c>
      <c r="T58" t="s">
        <v>801</v>
      </c>
      <c r="U58" t="s">
        <v>300</v>
      </c>
    </row>
    <row r="59" spans="1:21" x14ac:dyDescent="0.3">
      <c r="A59" s="1" t="s">
        <v>808</v>
      </c>
      <c r="B59" t="s">
        <v>453</v>
      </c>
      <c r="C59" t="s">
        <v>810</v>
      </c>
      <c r="D59">
        <v>3122799</v>
      </c>
      <c r="E59" t="s">
        <v>808</v>
      </c>
      <c r="F59" t="s">
        <v>316</v>
      </c>
      <c r="H59">
        <v>7</v>
      </c>
      <c r="J59">
        <v>23</v>
      </c>
      <c r="K59" s="1" t="s">
        <v>453</v>
      </c>
      <c r="L59" t="s">
        <v>809</v>
      </c>
      <c r="M59">
        <v>21456</v>
      </c>
      <c r="N59">
        <v>0</v>
      </c>
      <c r="P59" t="s">
        <v>11923</v>
      </c>
      <c r="Q59" t="s">
        <v>310</v>
      </c>
      <c r="R59" t="s">
        <v>689</v>
      </c>
      <c r="T59" t="s">
        <v>654</v>
      </c>
      <c r="U59" t="s">
        <v>300</v>
      </c>
    </row>
    <row r="60" spans="1:21" x14ac:dyDescent="0.3">
      <c r="A60" s="1" t="s">
        <v>817</v>
      </c>
      <c r="B60" t="s">
        <v>313</v>
      </c>
      <c r="C60" t="s">
        <v>821</v>
      </c>
      <c r="D60">
        <v>17237</v>
      </c>
      <c r="E60" t="s">
        <v>817</v>
      </c>
      <c r="G60" t="s">
        <v>822</v>
      </c>
      <c r="J60">
        <v>7</v>
      </c>
      <c r="K60" s="1" t="s">
        <v>313</v>
      </c>
      <c r="L60" t="s">
        <v>820</v>
      </c>
      <c r="M60">
        <v>16489</v>
      </c>
      <c r="N60">
        <v>1</v>
      </c>
      <c r="O60">
        <v>25</v>
      </c>
      <c r="P60" t="s">
        <v>11924</v>
      </c>
      <c r="Q60" t="s">
        <v>320</v>
      </c>
      <c r="R60" t="s">
        <v>818</v>
      </c>
      <c r="T60" t="s">
        <v>819</v>
      </c>
      <c r="U60" t="s">
        <v>296</v>
      </c>
    </row>
    <row r="61" spans="1:21" x14ac:dyDescent="0.3">
      <c r="A61" s="1" t="s">
        <v>834</v>
      </c>
      <c r="B61" t="s">
        <v>350</v>
      </c>
      <c r="C61" t="s">
        <v>838</v>
      </c>
      <c r="D61">
        <v>11270</v>
      </c>
      <c r="E61" t="s">
        <v>834</v>
      </c>
      <c r="G61" t="s">
        <v>839</v>
      </c>
      <c r="I61" t="s">
        <v>837</v>
      </c>
      <c r="J61">
        <v>82</v>
      </c>
      <c r="K61" s="1" t="s">
        <v>350</v>
      </c>
      <c r="L61" t="s">
        <v>836</v>
      </c>
      <c r="M61">
        <v>4556</v>
      </c>
      <c r="N61">
        <v>11</v>
      </c>
      <c r="O61">
        <v>34</v>
      </c>
      <c r="P61" t="s">
        <v>11925</v>
      </c>
      <c r="Q61" t="s">
        <v>320</v>
      </c>
      <c r="R61" t="s">
        <v>606</v>
      </c>
      <c r="T61" t="s">
        <v>835</v>
      </c>
      <c r="U61" t="s">
        <v>296</v>
      </c>
    </row>
    <row r="62" spans="1:21" x14ac:dyDescent="0.3">
      <c r="A62" s="1" t="s">
        <v>171</v>
      </c>
      <c r="B62" t="s">
        <v>350</v>
      </c>
      <c r="C62" t="s">
        <v>845</v>
      </c>
      <c r="D62">
        <v>3042778</v>
      </c>
      <c r="E62" t="s">
        <v>171</v>
      </c>
      <c r="F62" t="s">
        <v>555</v>
      </c>
      <c r="G62" t="s">
        <v>846</v>
      </c>
      <c r="H62">
        <v>1</v>
      </c>
      <c r="I62" t="s">
        <v>844</v>
      </c>
      <c r="J62">
        <v>84</v>
      </c>
      <c r="K62" s="1" t="s">
        <v>350</v>
      </c>
      <c r="L62" t="s">
        <v>495</v>
      </c>
      <c r="M62">
        <v>18879</v>
      </c>
      <c r="N62">
        <v>2</v>
      </c>
      <c r="O62">
        <v>24</v>
      </c>
      <c r="P62" t="s">
        <v>11926</v>
      </c>
      <c r="Q62" t="s">
        <v>320</v>
      </c>
      <c r="R62" t="s">
        <v>349</v>
      </c>
      <c r="T62" t="s">
        <v>340</v>
      </c>
      <c r="U62" t="s">
        <v>300</v>
      </c>
    </row>
    <row r="63" spans="1:21" x14ac:dyDescent="0.3">
      <c r="A63" s="1" t="s">
        <v>848</v>
      </c>
      <c r="B63" t="s">
        <v>323</v>
      </c>
      <c r="C63" t="s">
        <v>851</v>
      </c>
      <c r="D63">
        <v>3909346</v>
      </c>
      <c r="E63" t="s">
        <v>848</v>
      </c>
      <c r="J63">
        <v>1</v>
      </c>
      <c r="K63" s="1" t="s">
        <v>323</v>
      </c>
      <c r="L63" t="s">
        <v>850</v>
      </c>
      <c r="M63">
        <v>21394</v>
      </c>
      <c r="N63">
        <v>0</v>
      </c>
      <c r="P63" t="s">
        <v>11927</v>
      </c>
      <c r="Q63" t="s">
        <v>320</v>
      </c>
      <c r="R63" t="s">
        <v>662</v>
      </c>
      <c r="S63" t="s">
        <v>411</v>
      </c>
      <c r="T63" t="s">
        <v>849</v>
      </c>
      <c r="U63" t="s">
        <v>296</v>
      </c>
    </row>
    <row r="64" spans="1:21" x14ac:dyDescent="0.3">
      <c r="A64" s="1" t="s">
        <v>852</v>
      </c>
      <c r="B64" t="s">
        <v>350</v>
      </c>
      <c r="C64" t="s">
        <v>855</v>
      </c>
      <c r="D64">
        <v>3917914</v>
      </c>
      <c r="E64" t="s">
        <v>852</v>
      </c>
      <c r="F64" t="s">
        <v>481</v>
      </c>
      <c r="J64">
        <v>17</v>
      </c>
      <c r="K64" s="1" t="s">
        <v>350</v>
      </c>
      <c r="L64" t="s">
        <v>854</v>
      </c>
      <c r="M64">
        <v>21142</v>
      </c>
      <c r="N64">
        <v>0</v>
      </c>
      <c r="P64" t="s">
        <v>11928</v>
      </c>
      <c r="Q64" t="s">
        <v>399</v>
      </c>
      <c r="R64" t="s">
        <v>589</v>
      </c>
      <c r="T64" t="s">
        <v>853</v>
      </c>
      <c r="U64" t="s">
        <v>300</v>
      </c>
    </row>
    <row r="65" spans="1:21" x14ac:dyDescent="0.3">
      <c r="A65" s="1" t="s">
        <v>861</v>
      </c>
      <c r="B65" t="s">
        <v>453</v>
      </c>
      <c r="C65" t="s">
        <v>865</v>
      </c>
      <c r="D65">
        <v>2521161</v>
      </c>
      <c r="E65" t="s">
        <v>861</v>
      </c>
      <c r="F65" t="s">
        <v>724</v>
      </c>
      <c r="G65" t="s">
        <v>866</v>
      </c>
      <c r="H65">
        <v>4</v>
      </c>
      <c r="I65" t="s">
        <v>864</v>
      </c>
      <c r="J65">
        <v>34</v>
      </c>
      <c r="K65" s="1" t="s">
        <v>453</v>
      </c>
      <c r="L65" t="s">
        <v>863</v>
      </c>
      <c r="M65">
        <v>17023</v>
      </c>
      <c r="N65">
        <v>4</v>
      </c>
      <c r="O65">
        <v>27</v>
      </c>
      <c r="P65" t="s">
        <v>11929</v>
      </c>
      <c r="Q65" t="s">
        <v>362</v>
      </c>
      <c r="R65" t="s">
        <v>215</v>
      </c>
      <c r="T65" t="s">
        <v>862</v>
      </c>
      <c r="U65" t="s">
        <v>300</v>
      </c>
    </row>
    <row r="66" spans="1:21" x14ac:dyDescent="0.3">
      <c r="A66" s="1" t="s">
        <v>868</v>
      </c>
      <c r="B66" t="s">
        <v>350</v>
      </c>
      <c r="C66" t="s">
        <v>870</v>
      </c>
      <c r="D66">
        <v>2469123</v>
      </c>
      <c r="E66" t="s">
        <v>868</v>
      </c>
      <c r="J66">
        <v>6</v>
      </c>
      <c r="K66" s="1" t="s">
        <v>350</v>
      </c>
      <c r="L66" t="s">
        <v>869</v>
      </c>
      <c r="M66">
        <v>17220</v>
      </c>
      <c r="N66">
        <v>0</v>
      </c>
      <c r="P66" t="s">
        <v>11930</v>
      </c>
      <c r="Q66" t="s">
        <v>362</v>
      </c>
      <c r="R66" t="s">
        <v>452</v>
      </c>
      <c r="T66" t="s">
        <v>545</v>
      </c>
      <c r="U66" t="s">
        <v>296</v>
      </c>
    </row>
    <row r="67" spans="1:21" x14ac:dyDescent="0.3">
      <c r="A67" s="1" t="s">
        <v>871</v>
      </c>
      <c r="B67" t="s">
        <v>350</v>
      </c>
      <c r="C67" t="s">
        <v>875</v>
      </c>
      <c r="D67">
        <v>2574549</v>
      </c>
      <c r="E67" t="s">
        <v>871</v>
      </c>
      <c r="G67" t="s">
        <v>876</v>
      </c>
      <c r="H67">
        <v>2</v>
      </c>
      <c r="I67" t="s">
        <v>874</v>
      </c>
      <c r="J67">
        <v>13</v>
      </c>
      <c r="K67" s="1" t="s">
        <v>350</v>
      </c>
      <c r="L67" t="s">
        <v>873</v>
      </c>
      <c r="M67">
        <v>16848</v>
      </c>
      <c r="N67">
        <v>4</v>
      </c>
      <c r="O67">
        <v>26</v>
      </c>
      <c r="P67" t="s">
        <v>11931</v>
      </c>
      <c r="Q67" t="s">
        <v>347</v>
      </c>
      <c r="R67" t="s">
        <v>369</v>
      </c>
      <c r="T67" t="s">
        <v>872</v>
      </c>
      <c r="U67" t="s">
        <v>296</v>
      </c>
    </row>
    <row r="68" spans="1:21" x14ac:dyDescent="0.3">
      <c r="A68" s="1" t="s">
        <v>877</v>
      </c>
      <c r="B68" t="s">
        <v>313</v>
      </c>
      <c r="C68" t="s">
        <v>881</v>
      </c>
      <c r="D68">
        <v>2565969</v>
      </c>
      <c r="E68" t="s">
        <v>877</v>
      </c>
      <c r="F68" t="s">
        <v>880</v>
      </c>
      <c r="G68" t="s">
        <v>882</v>
      </c>
      <c r="H68">
        <v>4</v>
      </c>
      <c r="I68" t="s">
        <v>879</v>
      </c>
      <c r="J68">
        <v>6</v>
      </c>
      <c r="K68" s="1" t="s">
        <v>313</v>
      </c>
      <c r="L68" t="s">
        <v>878</v>
      </c>
      <c r="M68">
        <v>17179</v>
      </c>
      <c r="N68">
        <v>4</v>
      </c>
      <c r="O68">
        <v>26</v>
      </c>
      <c r="P68" t="s">
        <v>11932</v>
      </c>
      <c r="Q68" t="s">
        <v>310</v>
      </c>
      <c r="R68" t="s">
        <v>794</v>
      </c>
      <c r="T68" t="s">
        <v>546</v>
      </c>
      <c r="U68" t="s">
        <v>300</v>
      </c>
    </row>
    <row r="69" spans="1:21" x14ac:dyDescent="0.3">
      <c r="A69" s="1" t="s">
        <v>884</v>
      </c>
      <c r="B69" t="s">
        <v>313</v>
      </c>
      <c r="C69" t="s">
        <v>886</v>
      </c>
      <c r="D69">
        <v>3060176</v>
      </c>
      <c r="E69" t="s">
        <v>884</v>
      </c>
      <c r="J69">
        <v>10</v>
      </c>
      <c r="K69" s="1" t="s">
        <v>313</v>
      </c>
      <c r="L69" t="s">
        <v>885</v>
      </c>
      <c r="M69">
        <v>20158</v>
      </c>
      <c r="N69">
        <v>0</v>
      </c>
      <c r="P69" t="s">
        <v>11933</v>
      </c>
      <c r="Q69" t="s">
        <v>320</v>
      </c>
      <c r="R69" t="s">
        <v>736</v>
      </c>
      <c r="T69" t="s">
        <v>603</v>
      </c>
      <c r="U69" t="s">
        <v>296</v>
      </c>
    </row>
    <row r="70" spans="1:21" x14ac:dyDescent="0.3">
      <c r="A70" s="1" t="s">
        <v>888</v>
      </c>
      <c r="B70" t="s">
        <v>453</v>
      </c>
      <c r="C70" t="s">
        <v>891</v>
      </c>
      <c r="D70">
        <v>3127211</v>
      </c>
      <c r="E70" t="s">
        <v>888</v>
      </c>
      <c r="F70" t="s">
        <v>525</v>
      </c>
      <c r="G70" t="s">
        <v>892</v>
      </c>
      <c r="J70">
        <v>42</v>
      </c>
      <c r="K70" s="1" t="s">
        <v>453</v>
      </c>
      <c r="L70" t="s">
        <v>890</v>
      </c>
      <c r="M70">
        <v>21211</v>
      </c>
      <c r="N70">
        <v>0</v>
      </c>
      <c r="O70">
        <v>23</v>
      </c>
      <c r="P70" t="s">
        <v>11934</v>
      </c>
      <c r="Q70" t="s">
        <v>310</v>
      </c>
      <c r="R70" t="s">
        <v>653</v>
      </c>
      <c r="T70" t="s">
        <v>889</v>
      </c>
      <c r="U70" t="s">
        <v>300</v>
      </c>
    </row>
    <row r="71" spans="1:21" x14ac:dyDescent="0.3">
      <c r="A71" s="1" t="s">
        <v>898</v>
      </c>
      <c r="B71" t="s">
        <v>453</v>
      </c>
      <c r="C71" t="s">
        <v>902</v>
      </c>
      <c r="D71">
        <v>3127335</v>
      </c>
      <c r="E71" t="s">
        <v>898</v>
      </c>
      <c r="F71" t="s">
        <v>901</v>
      </c>
      <c r="G71" t="s">
        <v>903</v>
      </c>
      <c r="H71">
        <v>5</v>
      </c>
      <c r="I71" t="s">
        <v>900</v>
      </c>
      <c r="J71">
        <v>35</v>
      </c>
      <c r="K71" s="1" t="s">
        <v>453</v>
      </c>
      <c r="L71" t="s">
        <v>899</v>
      </c>
      <c r="M71">
        <v>20106</v>
      </c>
      <c r="N71">
        <v>1</v>
      </c>
      <c r="O71">
        <v>23</v>
      </c>
      <c r="P71" t="s">
        <v>11935</v>
      </c>
      <c r="Q71" t="s">
        <v>347</v>
      </c>
      <c r="R71" t="s">
        <v>826</v>
      </c>
      <c r="T71" t="s">
        <v>473</v>
      </c>
      <c r="U71" t="s">
        <v>306</v>
      </c>
    </row>
    <row r="72" spans="1:21" x14ac:dyDescent="0.3">
      <c r="A72" s="1" t="s">
        <v>904</v>
      </c>
      <c r="B72" t="s">
        <v>350</v>
      </c>
      <c r="C72" t="s">
        <v>908</v>
      </c>
      <c r="D72">
        <v>10453</v>
      </c>
      <c r="E72" t="s">
        <v>904</v>
      </c>
      <c r="F72" t="s">
        <v>373</v>
      </c>
      <c r="G72" t="s">
        <v>909</v>
      </c>
      <c r="H72">
        <v>1</v>
      </c>
      <c r="I72" t="s">
        <v>907</v>
      </c>
      <c r="J72">
        <v>19</v>
      </c>
      <c r="K72" s="1" t="s">
        <v>350</v>
      </c>
      <c r="L72" t="s">
        <v>906</v>
      </c>
      <c r="M72">
        <v>12109</v>
      </c>
      <c r="N72">
        <v>12</v>
      </c>
      <c r="O72">
        <v>34</v>
      </c>
      <c r="P72" t="s">
        <v>11936</v>
      </c>
      <c r="Q72" t="s">
        <v>362</v>
      </c>
      <c r="R72" t="s">
        <v>395</v>
      </c>
      <c r="T72" t="s">
        <v>905</v>
      </c>
      <c r="U72" t="s">
        <v>300</v>
      </c>
    </row>
    <row r="73" spans="1:21" x14ac:dyDescent="0.3">
      <c r="A73" s="1" t="s">
        <v>911</v>
      </c>
      <c r="B73" t="s">
        <v>323</v>
      </c>
      <c r="C73" t="s">
        <v>915</v>
      </c>
      <c r="D73">
        <v>3126158</v>
      </c>
      <c r="E73" t="s">
        <v>911</v>
      </c>
      <c r="G73" t="s">
        <v>916</v>
      </c>
      <c r="I73" t="s">
        <v>914</v>
      </c>
      <c r="J73">
        <v>86</v>
      </c>
      <c r="K73" s="1" t="s">
        <v>323</v>
      </c>
      <c r="L73" t="s">
        <v>913</v>
      </c>
      <c r="M73">
        <v>20553</v>
      </c>
      <c r="N73">
        <v>1</v>
      </c>
      <c r="O73">
        <v>23</v>
      </c>
      <c r="P73" t="s">
        <v>11937</v>
      </c>
      <c r="Q73" t="s">
        <v>295</v>
      </c>
      <c r="R73" t="s">
        <v>322</v>
      </c>
      <c r="T73" t="s">
        <v>912</v>
      </c>
      <c r="U73" t="s">
        <v>296</v>
      </c>
    </row>
    <row r="74" spans="1:21" x14ac:dyDescent="0.3">
      <c r="A74" s="1" t="s">
        <v>919</v>
      </c>
      <c r="B74" t="s">
        <v>313</v>
      </c>
      <c r="C74" t="s">
        <v>923</v>
      </c>
      <c r="D74">
        <v>3044720</v>
      </c>
      <c r="E74" t="s">
        <v>919</v>
      </c>
      <c r="F74" t="s">
        <v>922</v>
      </c>
      <c r="G74" t="s">
        <v>924</v>
      </c>
      <c r="H74">
        <v>3</v>
      </c>
      <c r="I74" t="s">
        <v>921</v>
      </c>
      <c r="J74">
        <v>5</v>
      </c>
      <c r="K74" s="1" t="s">
        <v>313</v>
      </c>
      <c r="L74" t="s">
        <v>920</v>
      </c>
      <c r="M74">
        <v>19025</v>
      </c>
      <c r="N74">
        <v>2</v>
      </c>
      <c r="O74">
        <v>24</v>
      </c>
      <c r="P74" t="s">
        <v>11938</v>
      </c>
      <c r="Q74" t="s">
        <v>320</v>
      </c>
      <c r="R74" t="s">
        <v>595</v>
      </c>
      <c r="T74" t="s">
        <v>843</v>
      </c>
      <c r="U74" t="s">
        <v>300</v>
      </c>
    </row>
    <row r="75" spans="1:21" x14ac:dyDescent="0.3">
      <c r="A75" s="1" t="s">
        <v>926</v>
      </c>
      <c r="B75" t="s">
        <v>350</v>
      </c>
      <c r="C75" t="s">
        <v>928</v>
      </c>
      <c r="D75">
        <v>14372</v>
      </c>
      <c r="E75" t="s">
        <v>926</v>
      </c>
      <c r="G75" t="s">
        <v>929</v>
      </c>
      <c r="J75">
        <v>82</v>
      </c>
      <c r="K75" s="1" t="s">
        <v>350</v>
      </c>
      <c r="L75" t="s">
        <v>927</v>
      </c>
      <c r="M75">
        <v>17170</v>
      </c>
      <c r="N75">
        <v>1</v>
      </c>
      <c r="O75">
        <v>29</v>
      </c>
      <c r="P75" t="s">
        <v>11939</v>
      </c>
      <c r="Q75" t="s">
        <v>347</v>
      </c>
      <c r="R75" t="s">
        <v>319</v>
      </c>
      <c r="T75" t="s">
        <v>510</v>
      </c>
      <c r="U75" t="s">
        <v>296</v>
      </c>
    </row>
    <row r="76" spans="1:21" x14ac:dyDescent="0.3">
      <c r="A76" s="1" t="s">
        <v>933</v>
      </c>
      <c r="C76" t="s">
        <v>935</v>
      </c>
      <c r="E76" t="s">
        <v>933</v>
      </c>
      <c r="J76">
        <v>0</v>
      </c>
      <c r="K76" s="1" t="s">
        <v>297</v>
      </c>
      <c r="L76" t="s">
        <v>934</v>
      </c>
      <c r="M76">
        <v>18854</v>
      </c>
      <c r="N76">
        <v>0</v>
      </c>
      <c r="P76" t="s">
        <v>11940</v>
      </c>
      <c r="Q76" t="s">
        <v>297</v>
      </c>
      <c r="R76" t="s">
        <v>297</v>
      </c>
      <c r="T76" t="s">
        <v>333</v>
      </c>
      <c r="U76" t="s">
        <v>296</v>
      </c>
    </row>
    <row r="77" spans="1:21" x14ac:dyDescent="0.3">
      <c r="A77" s="1" t="s">
        <v>937</v>
      </c>
      <c r="B77" t="s">
        <v>350</v>
      </c>
      <c r="C77" t="s">
        <v>940</v>
      </c>
      <c r="D77">
        <v>3921645</v>
      </c>
      <c r="E77" t="s">
        <v>937</v>
      </c>
      <c r="F77" t="s">
        <v>481</v>
      </c>
      <c r="G77" t="s">
        <v>941</v>
      </c>
      <c r="I77" t="s">
        <v>939</v>
      </c>
      <c r="J77">
        <v>16</v>
      </c>
      <c r="K77" s="1" t="s">
        <v>350</v>
      </c>
      <c r="L77" t="s">
        <v>516</v>
      </c>
      <c r="M77">
        <v>20701</v>
      </c>
      <c r="N77">
        <v>1</v>
      </c>
      <c r="O77">
        <v>23</v>
      </c>
      <c r="P77" t="s">
        <v>11941</v>
      </c>
      <c r="Q77" t="s">
        <v>362</v>
      </c>
      <c r="R77" t="s">
        <v>540</v>
      </c>
      <c r="T77" t="s">
        <v>938</v>
      </c>
      <c r="U77" t="s">
        <v>306</v>
      </c>
    </row>
    <row r="78" spans="1:21" x14ac:dyDescent="0.3">
      <c r="A78" s="1" t="s">
        <v>944</v>
      </c>
      <c r="B78" t="s">
        <v>313</v>
      </c>
      <c r="C78" t="s">
        <v>947</v>
      </c>
      <c r="E78" t="s">
        <v>944</v>
      </c>
      <c r="G78" t="s">
        <v>948</v>
      </c>
      <c r="J78">
        <v>14</v>
      </c>
      <c r="K78" s="1" t="s">
        <v>313</v>
      </c>
      <c r="L78" t="s">
        <v>946</v>
      </c>
      <c r="M78">
        <v>16452</v>
      </c>
      <c r="N78">
        <v>0</v>
      </c>
      <c r="O78">
        <v>26</v>
      </c>
      <c r="P78" t="s">
        <v>11942</v>
      </c>
      <c r="Q78" t="s">
        <v>347</v>
      </c>
      <c r="R78" t="s">
        <v>699</v>
      </c>
      <c r="T78" t="s">
        <v>945</v>
      </c>
      <c r="U78" t="s">
        <v>296</v>
      </c>
    </row>
    <row r="79" spans="1:21" x14ac:dyDescent="0.3">
      <c r="A79" s="1" t="s">
        <v>951</v>
      </c>
      <c r="B79" t="s">
        <v>350</v>
      </c>
      <c r="C79" t="s">
        <v>954</v>
      </c>
      <c r="E79" t="s">
        <v>951</v>
      </c>
      <c r="G79" t="s">
        <v>955</v>
      </c>
      <c r="J79">
        <v>17</v>
      </c>
      <c r="K79" s="1" t="s">
        <v>350</v>
      </c>
      <c r="L79" t="s">
        <v>953</v>
      </c>
      <c r="M79">
        <v>18448</v>
      </c>
      <c r="N79">
        <v>1</v>
      </c>
      <c r="O79">
        <v>25</v>
      </c>
      <c r="P79" t="s">
        <v>11943</v>
      </c>
      <c r="Q79" t="s">
        <v>426</v>
      </c>
      <c r="R79" t="s">
        <v>931</v>
      </c>
      <c r="T79" t="s">
        <v>952</v>
      </c>
      <c r="U79" t="s">
        <v>296</v>
      </c>
    </row>
    <row r="80" spans="1:21" x14ac:dyDescent="0.3">
      <c r="A80" s="1" t="s">
        <v>960</v>
      </c>
      <c r="B80" t="s">
        <v>453</v>
      </c>
      <c r="C80" t="s">
        <v>962</v>
      </c>
      <c r="E80" t="s">
        <v>960</v>
      </c>
      <c r="G80" t="s">
        <v>963</v>
      </c>
      <c r="J80">
        <v>32</v>
      </c>
      <c r="K80" s="1" t="s">
        <v>453</v>
      </c>
      <c r="L80" t="s">
        <v>336</v>
      </c>
      <c r="M80">
        <v>18699</v>
      </c>
      <c r="N80">
        <v>0</v>
      </c>
      <c r="O80">
        <v>25</v>
      </c>
      <c r="P80" t="s">
        <v>11944</v>
      </c>
      <c r="Q80" t="s">
        <v>403</v>
      </c>
      <c r="R80" t="s">
        <v>794</v>
      </c>
      <c r="T80" t="s">
        <v>961</v>
      </c>
      <c r="U80" t="s">
        <v>296</v>
      </c>
    </row>
    <row r="81" spans="1:21" x14ac:dyDescent="0.3">
      <c r="A81" s="1" t="s">
        <v>964</v>
      </c>
      <c r="B81" t="s">
        <v>323</v>
      </c>
      <c r="C81" t="s">
        <v>969</v>
      </c>
      <c r="D81">
        <v>10475</v>
      </c>
      <c r="E81" t="s">
        <v>964</v>
      </c>
      <c r="F81" t="s">
        <v>880</v>
      </c>
      <c r="G81" t="s">
        <v>970</v>
      </c>
      <c r="H81">
        <v>1</v>
      </c>
      <c r="I81" t="s">
        <v>968</v>
      </c>
      <c r="J81">
        <v>88</v>
      </c>
      <c r="K81" s="1" t="s">
        <v>323</v>
      </c>
      <c r="L81" t="s">
        <v>967</v>
      </c>
      <c r="M81">
        <v>1658</v>
      </c>
      <c r="N81">
        <v>12</v>
      </c>
      <c r="O81">
        <v>34</v>
      </c>
      <c r="P81" t="s">
        <v>11945</v>
      </c>
      <c r="Q81" t="s">
        <v>305</v>
      </c>
      <c r="R81" t="s">
        <v>965</v>
      </c>
      <c r="T81" t="s">
        <v>966</v>
      </c>
      <c r="U81" t="s">
        <v>300</v>
      </c>
    </row>
    <row r="82" spans="1:21" x14ac:dyDescent="0.3">
      <c r="A82" s="1" t="s">
        <v>971</v>
      </c>
      <c r="C82" t="s">
        <v>973</v>
      </c>
      <c r="E82" t="s">
        <v>971</v>
      </c>
      <c r="J82">
        <v>0</v>
      </c>
      <c r="K82" s="1" t="s">
        <v>297</v>
      </c>
      <c r="L82" t="s">
        <v>972</v>
      </c>
      <c r="M82">
        <v>17884</v>
      </c>
      <c r="N82">
        <v>0</v>
      </c>
      <c r="P82" t="s">
        <v>11946</v>
      </c>
      <c r="Q82" t="s">
        <v>297</v>
      </c>
      <c r="R82" t="s">
        <v>297</v>
      </c>
      <c r="T82" t="s">
        <v>510</v>
      </c>
      <c r="U82" t="s">
        <v>296</v>
      </c>
    </row>
    <row r="83" spans="1:21" x14ac:dyDescent="0.3">
      <c r="A83" s="1" t="s">
        <v>980</v>
      </c>
      <c r="B83" t="s">
        <v>323</v>
      </c>
      <c r="C83" t="s">
        <v>984</v>
      </c>
      <c r="D83">
        <v>3116132</v>
      </c>
      <c r="E83" t="s">
        <v>980</v>
      </c>
      <c r="F83" t="s">
        <v>316</v>
      </c>
      <c r="G83" t="s">
        <v>985</v>
      </c>
      <c r="H83">
        <v>4</v>
      </c>
      <c r="I83" t="s">
        <v>983</v>
      </c>
      <c r="J83">
        <v>89</v>
      </c>
      <c r="K83" s="1" t="s">
        <v>323</v>
      </c>
      <c r="L83" t="s">
        <v>982</v>
      </c>
      <c r="M83">
        <v>20663</v>
      </c>
      <c r="N83">
        <v>1</v>
      </c>
      <c r="O83">
        <v>23</v>
      </c>
      <c r="P83" t="s">
        <v>11947</v>
      </c>
      <c r="Q83" t="s">
        <v>320</v>
      </c>
      <c r="R83" t="s">
        <v>662</v>
      </c>
      <c r="T83" t="s">
        <v>981</v>
      </c>
      <c r="U83" t="s">
        <v>306</v>
      </c>
    </row>
    <row r="84" spans="1:21" x14ac:dyDescent="0.3">
      <c r="A84" s="1" t="s">
        <v>986</v>
      </c>
      <c r="B84" t="s">
        <v>350</v>
      </c>
      <c r="C84" t="s">
        <v>988</v>
      </c>
      <c r="D84">
        <v>14818</v>
      </c>
      <c r="E84" t="s">
        <v>986</v>
      </c>
      <c r="G84" t="s">
        <v>989</v>
      </c>
      <c r="J84">
        <v>14</v>
      </c>
      <c r="K84" s="1" t="s">
        <v>350</v>
      </c>
      <c r="L84" t="s">
        <v>987</v>
      </c>
      <c r="M84">
        <v>13282</v>
      </c>
      <c r="N84">
        <v>3</v>
      </c>
      <c r="O84">
        <v>29</v>
      </c>
      <c r="P84" t="s">
        <v>11948</v>
      </c>
      <c r="Q84" t="s">
        <v>347</v>
      </c>
      <c r="R84" t="s">
        <v>595</v>
      </c>
      <c r="T84" t="s">
        <v>676</v>
      </c>
      <c r="U84" t="s">
        <v>296</v>
      </c>
    </row>
    <row r="85" spans="1:21" x14ac:dyDescent="0.3">
      <c r="A85" s="1" t="s">
        <v>86</v>
      </c>
      <c r="B85" t="s">
        <v>350</v>
      </c>
      <c r="C85" t="s">
        <v>993</v>
      </c>
      <c r="D85">
        <v>13983</v>
      </c>
      <c r="E85" t="s">
        <v>86</v>
      </c>
      <c r="F85" t="s">
        <v>412</v>
      </c>
      <c r="G85" t="s">
        <v>994</v>
      </c>
      <c r="H85">
        <v>1</v>
      </c>
      <c r="I85" t="s">
        <v>992</v>
      </c>
      <c r="J85">
        <v>18</v>
      </c>
      <c r="K85" s="1" t="s">
        <v>350</v>
      </c>
      <c r="L85" t="s">
        <v>991</v>
      </c>
      <c r="M85">
        <v>12845</v>
      </c>
      <c r="N85">
        <v>8</v>
      </c>
      <c r="O85">
        <v>30</v>
      </c>
      <c r="P85" t="s">
        <v>11949</v>
      </c>
      <c r="Q85" t="s">
        <v>426</v>
      </c>
      <c r="R85" t="s">
        <v>727</v>
      </c>
      <c r="T85" t="s">
        <v>990</v>
      </c>
      <c r="U85" t="s">
        <v>300</v>
      </c>
    </row>
    <row r="86" spans="1:21" x14ac:dyDescent="0.3">
      <c r="A86" s="1" t="s">
        <v>995</v>
      </c>
      <c r="B86" t="s">
        <v>350</v>
      </c>
      <c r="C86" t="s">
        <v>999</v>
      </c>
      <c r="D86">
        <v>4046666</v>
      </c>
      <c r="E86" t="s">
        <v>995</v>
      </c>
      <c r="G86" t="s">
        <v>1000</v>
      </c>
      <c r="I86" t="s">
        <v>998</v>
      </c>
      <c r="J86">
        <v>9</v>
      </c>
      <c r="K86" s="1" t="s">
        <v>350</v>
      </c>
      <c r="L86" t="s">
        <v>997</v>
      </c>
      <c r="M86">
        <v>20463</v>
      </c>
      <c r="N86">
        <v>1</v>
      </c>
      <c r="O86">
        <v>23</v>
      </c>
      <c r="P86" t="s">
        <v>11950</v>
      </c>
      <c r="Q86" t="s">
        <v>403</v>
      </c>
      <c r="R86" t="s">
        <v>646</v>
      </c>
      <c r="T86" t="s">
        <v>996</v>
      </c>
      <c r="U86" t="s">
        <v>296</v>
      </c>
    </row>
    <row r="87" spans="1:21" x14ac:dyDescent="0.3">
      <c r="A87" s="1" t="s">
        <v>1001</v>
      </c>
      <c r="B87" t="s">
        <v>565</v>
      </c>
      <c r="C87" t="s">
        <v>1004</v>
      </c>
      <c r="D87">
        <v>11517</v>
      </c>
      <c r="E87" t="s">
        <v>1001</v>
      </c>
      <c r="G87" t="s">
        <v>1005</v>
      </c>
      <c r="J87">
        <v>45</v>
      </c>
      <c r="K87" s="1" t="s">
        <v>453</v>
      </c>
      <c r="L87" t="s">
        <v>674</v>
      </c>
      <c r="M87">
        <v>13661</v>
      </c>
      <c r="N87">
        <v>4</v>
      </c>
      <c r="O87">
        <v>31</v>
      </c>
      <c r="P87" t="s">
        <v>11951</v>
      </c>
      <c r="Q87" t="s">
        <v>331</v>
      </c>
      <c r="R87" t="s">
        <v>1002</v>
      </c>
      <c r="T87" t="s">
        <v>1003</v>
      </c>
      <c r="U87" t="s">
        <v>296</v>
      </c>
    </row>
    <row r="88" spans="1:21" x14ac:dyDescent="0.3">
      <c r="A88" s="1" t="s">
        <v>1006</v>
      </c>
      <c r="B88" t="s">
        <v>313</v>
      </c>
      <c r="C88" t="s">
        <v>1009</v>
      </c>
      <c r="D88">
        <v>17337</v>
      </c>
      <c r="E88" t="s">
        <v>1006</v>
      </c>
      <c r="G88" t="s">
        <v>1010</v>
      </c>
      <c r="J88">
        <v>2</v>
      </c>
      <c r="K88" s="1" t="s">
        <v>313</v>
      </c>
      <c r="L88" t="s">
        <v>1008</v>
      </c>
      <c r="M88">
        <v>16382</v>
      </c>
      <c r="N88">
        <v>5</v>
      </c>
      <c r="O88">
        <v>28</v>
      </c>
      <c r="P88" t="s">
        <v>11952</v>
      </c>
      <c r="Q88" t="s">
        <v>295</v>
      </c>
      <c r="R88" t="s">
        <v>956</v>
      </c>
      <c r="T88" t="s">
        <v>1007</v>
      </c>
      <c r="U88" t="s">
        <v>296</v>
      </c>
    </row>
    <row r="89" spans="1:21" x14ac:dyDescent="0.3">
      <c r="A89" s="1" t="s">
        <v>1011</v>
      </c>
      <c r="B89" t="s">
        <v>323</v>
      </c>
      <c r="C89" t="s">
        <v>1015</v>
      </c>
      <c r="D89">
        <v>17183</v>
      </c>
      <c r="E89" t="s">
        <v>1011</v>
      </c>
      <c r="G89" t="s">
        <v>1016</v>
      </c>
      <c r="H89">
        <v>5</v>
      </c>
      <c r="J89">
        <v>85</v>
      </c>
      <c r="K89" s="1" t="s">
        <v>323</v>
      </c>
      <c r="L89" t="s">
        <v>1014</v>
      </c>
      <c r="M89">
        <v>16254</v>
      </c>
      <c r="N89">
        <v>2</v>
      </c>
      <c r="O89">
        <v>28</v>
      </c>
      <c r="P89" t="s">
        <v>11953</v>
      </c>
      <c r="Q89" t="s">
        <v>305</v>
      </c>
      <c r="R89" t="s">
        <v>1012</v>
      </c>
      <c r="T89" t="s">
        <v>1013</v>
      </c>
      <c r="U89" t="s">
        <v>296</v>
      </c>
    </row>
    <row r="90" spans="1:21" x14ac:dyDescent="0.3">
      <c r="A90" s="1" t="s">
        <v>1018</v>
      </c>
      <c r="B90" t="s">
        <v>350</v>
      </c>
      <c r="C90" t="s">
        <v>1020</v>
      </c>
      <c r="D90">
        <v>12587</v>
      </c>
      <c r="E90" t="s">
        <v>1018</v>
      </c>
      <c r="G90" t="s">
        <v>1021</v>
      </c>
      <c r="J90">
        <v>11</v>
      </c>
      <c r="K90" s="1" t="s">
        <v>350</v>
      </c>
      <c r="L90" t="s">
        <v>1019</v>
      </c>
      <c r="M90">
        <v>12551</v>
      </c>
      <c r="N90">
        <v>7</v>
      </c>
      <c r="O90">
        <v>32</v>
      </c>
      <c r="P90" t="s">
        <v>11954</v>
      </c>
      <c r="Q90" t="s">
        <v>362</v>
      </c>
      <c r="R90" t="s">
        <v>395</v>
      </c>
      <c r="T90" t="s">
        <v>604</v>
      </c>
      <c r="U90" t="s">
        <v>296</v>
      </c>
    </row>
    <row r="91" spans="1:21" x14ac:dyDescent="0.3">
      <c r="A91" s="1" t="s">
        <v>1026</v>
      </c>
      <c r="B91" t="s">
        <v>313</v>
      </c>
      <c r="C91" t="s">
        <v>1029</v>
      </c>
      <c r="D91">
        <v>2516976</v>
      </c>
      <c r="E91" t="s">
        <v>1026</v>
      </c>
      <c r="G91" t="s">
        <v>687</v>
      </c>
      <c r="J91">
        <v>7</v>
      </c>
      <c r="K91" s="1" t="s">
        <v>313</v>
      </c>
      <c r="L91" t="s">
        <v>1028</v>
      </c>
      <c r="M91">
        <v>17031</v>
      </c>
      <c r="N91">
        <v>0</v>
      </c>
      <c r="O91">
        <v>25</v>
      </c>
      <c r="P91" t="s">
        <v>11955</v>
      </c>
      <c r="Q91" t="s">
        <v>347</v>
      </c>
      <c r="R91" t="s">
        <v>727</v>
      </c>
      <c r="T91" t="s">
        <v>1027</v>
      </c>
      <c r="U91" t="s">
        <v>296</v>
      </c>
    </row>
    <row r="92" spans="1:21" x14ac:dyDescent="0.3">
      <c r="A92" s="1" t="s">
        <v>1030</v>
      </c>
      <c r="B92" t="s">
        <v>453</v>
      </c>
      <c r="C92" t="s">
        <v>1033</v>
      </c>
      <c r="D92">
        <v>14360</v>
      </c>
      <c r="E92" t="s">
        <v>1030</v>
      </c>
      <c r="G92" t="s">
        <v>1034</v>
      </c>
      <c r="I92" t="s">
        <v>1032</v>
      </c>
      <c r="J92">
        <v>41</v>
      </c>
      <c r="K92" s="1" t="s">
        <v>453</v>
      </c>
      <c r="L92" t="s">
        <v>1031</v>
      </c>
      <c r="M92">
        <v>13255</v>
      </c>
      <c r="N92">
        <v>8</v>
      </c>
      <c r="O92">
        <v>32</v>
      </c>
      <c r="P92" t="s">
        <v>11956</v>
      </c>
      <c r="Q92" t="s">
        <v>362</v>
      </c>
      <c r="R92" t="s">
        <v>958</v>
      </c>
      <c r="T92" t="s">
        <v>603</v>
      </c>
      <c r="U92" t="s">
        <v>296</v>
      </c>
    </row>
    <row r="93" spans="1:21" x14ac:dyDescent="0.3">
      <c r="A93" s="1" t="s">
        <v>1040</v>
      </c>
      <c r="B93" t="s">
        <v>323</v>
      </c>
      <c r="C93" t="s">
        <v>1042</v>
      </c>
      <c r="D93">
        <v>3115359</v>
      </c>
      <c r="E93" t="s">
        <v>1040</v>
      </c>
      <c r="F93" t="s">
        <v>299</v>
      </c>
      <c r="G93" t="s">
        <v>1043</v>
      </c>
      <c r="H93">
        <v>3</v>
      </c>
      <c r="J93">
        <v>41</v>
      </c>
      <c r="K93" s="1" t="s">
        <v>323</v>
      </c>
      <c r="L93" t="s">
        <v>1041</v>
      </c>
      <c r="M93">
        <v>20797</v>
      </c>
      <c r="N93">
        <v>0</v>
      </c>
      <c r="O93">
        <v>24</v>
      </c>
      <c r="P93" t="s">
        <v>11957</v>
      </c>
      <c r="Q93" t="s">
        <v>426</v>
      </c>
      <c r="R93" t="s">
        <v>551</v>
      </c>
      <c r="T93" t="s">
        <v>314</v>
      </c>
      <c r="U93" t="s">
        <v>300</v>
      </c>
    </row>
    <row r="94" spans="1:21" x14ac:dyDescent="0.3">
      <c r="A94" s="1" t="s">
        <v>1044</v>
      </c>
      <c r="B94" t="s">
        <v>350</v>
      </c>
      <c r="C94" t="s">
        <v>1046</v>
      </c>
      <c r="D94">
        <v>2978279</v>
      </c>
      <c r="E94" t="s">
        <v>1044</v>
      </c>
      <c r="G94" t="s">
        <v>485</v>
      </c>
      <c r="H94">
        <v>3</v>
      </c>
      <c r="J94">
        <v>84</v>
      </c>
      <c r="K94" s="1" t="s">
        <v>350</v>
      </c>
      <c r="L94" t="s">
        <v>1045</v>
      </c>
      <c r="M94">
        <v>19487</v>
      </c>
      <c r="N94">
        <v>2</v>
      </c>
      <c r="O94">
        <v>25</v>
      </c>
      <c r="P94" t="s">
        <v>11958</v>
      </c>
      <c r="Q94" t="s">
        <v>310</v>
      </c>
      <c r="R94" t="s">
        <v>646</v>
      </c>
      <c r="T94" t="s">
        <v>370</v>
      </c>
      <c r="U94" t="s">
        <v>296</v>
      </c>
    </row>
    <row r="95" spans="1:21" x14ac:dyDescent="0.3">
      <c r="A95" s="1" t="s">
        <v>1047</v>
      </c>
      <c r="C95" t="s">
        <v>1049</v>
      </c>
      <c r="E95" t="s">
        <v>1047</v>
      </c>
      <c r="J95">
        <v>0</v>
      </c>
      <c r="K95" s="1" t="s">
        <v>297</v>
      </c>
      <c r="L95" t="s">
        <v>1048</v>
      </c>
      <c r="M95">
        <v>18848</v>
      </c>
      <c r="N95">
        <v>0</v>
      </c>
      <c r="P95" t="s">
        <v>11959</v>
      </c>
      <c r="Q95" t="s">
        <v>297</v>
      </c>
      <c r="R95" t="s">
        <v>297</v>
      </c>
      <c r="T95" t="s">
        <v>422</v>
      </c>
      <c r="U95" t="s">
        <v>296</v>
      </c>
    </row>
    <row r="96" spans="1:21" x14ac:dyDescent="0.3">
      <c r="A96" s="1" t="s">
        <v>1051</v>
      </c>
      <c r="B96" t="s">
        <v>350</v>
      </c>
      <c r="C96" t="s">
        <v>1054</v>
      </c>
      <c r="D96">
        <v>16059</v>
      </c>
      <c r="E96" t="s">
        <v>1051</v>
      </c>
      <c r="G96" t="s">
        <v>1055</v>
      </c>
      <c r="J96">
        <v>17</v>
      </c>
      <c r="K96" s="1" t="s">
        <v>350</v>
      </c>
      <c r="L96" t="s">
        <v>1053</v>
      </c>
      <c r="M96">
        <v>14954</v>
      </c>
      <c r="N96">
        <v>1</v>
      </c>
      <c r="O96">
        <v>28</v>
      </c>
      <c r="P96" t="s">
        <v>11960</v>
      </c>
      <c r="Q96" t="s">
        <v>494</v>
      </c>
      <c r="R96" t="s">
        <v>544</v>
      </c>
      <c r="T96" t="s">
        <v>1052</v>
      </c>
      <c r="U96" t="s">
        <v>296</v>
      </c>
    </row>
    <row r="97" spans="1:21" x14ac:dyDescent="0.3">
      <c r="A97" s="1" t="s">
        <v>1063</v>
      </c>
      <c r="C97" t="s">
        <v>1066</v>
      </c>
      <c r="E97" t="s">
        <v>1063</v>
      </c>
      <c r="J97">
        <v>0</v>
      </c>
      <c r="K97" s="1" t="s">
        <v>297</v>
      </c>
      <c r="L97" t="s">
        <v>1065</v>
      </c>
      <c r="M97">
        <v>17869</v>
      </c>
      <c r="N97">
        <v>0</v>
      </c>
      <c r="P97" t="s">
        <v>11961</v>
      </c>
      <c r="Q97" t="s">
        <v>297</v>
      </c>
      <c r="R97" t="s">
        <v>297</v>
      </c>
      <c r="T97" t="s">
        <v>1064</v>
      </c>
      <c r="U97" t="s">
        <v>296</v>
      </c>
    </row>
    <row r="98" spans="1:21" x14ac:dyDescent="0.3">
      <c r="A98" s="1" t="s">
        <v>1068</v>
      </c>
      <c r="B98" t="s">
        <v>350</v>
      </c>
      <c r="C98" t="s">
        <v>1073</v>
      </c>
      <c r="D98">
        <v>2978308</v>
      </c>
      <c r="E98" t="s">
        <v>1068</v>
      </c>
      <c r="G98" t="s">
        <v>1074</v>
      </c>
      <c r="I98" t="s">
        <v>1072</v>
      </c>
      <c r="J98">
        <v>85</v>
      </c>
      <c r="K98" s="1" t="s">
        <v>350</v>
      </c>
      <c r="L98" t="s">
        <v>1071</v>
      </c>
      <c r="M98">
        <v>18673</v>
      </c>
      <c r="N98">
        <v>3</v>
      </c>
      <c r="O98">
        <v>25</v>
      </c>
      <c r="P98" t="s">
        <v>11962</v>
      </c>
      <c r="Q98" t="s">
        <v>403</v>
      </c>
      <c r="R98" t="s">
        <v>1069</v>
      </c>
      <c r="T98" t="s">
        <v>1070</v>
      </c>
      <c r="U98" t="s">
        <v>296</v>
      </c>
    </row>
    <row r="99" spans="1:21" x14ac:dyDescent="0.3">
      <c r="A99" s="1" t="s">
        <v>1078</v>
      </c>
      <c r="B99" t="s">
        <v>323</v>
      </c>
      <c r="C99" t="s">
        <v>1082</v>
      </c>
      <c r="D99">
        <v>3144062</v>
      </c>
      <c r="E99" t="s">
        <v>1078</v>
      </c>
      <c r="G99" t="s">
        <v>1083</v>
      </c>
      <c r="I99" t="s">
        <v>1081</v>
      </c>
      <c r="J99">
        <v>88</v>
      </c>
      <c r="K99" s="1" t="s">
        <v>323</v>
      </c>
      <c r="L99" t="s">
        <v>344</v>
      </c>
      <c r="M99">
        <v>17154</v>
      </c>
      <c r="N99">
        <v>4</v>
      </c>
      <c r="O99">
        <v>27</v>
      </c>
      <c r="P99" t="s">
        <v>11963</v>
      </c>
      <c r="Q99" t="s">
        <v>426</v>
      </c>
      <c r="R99" t="s">
        <v>1079</v>
      </c>
      <c r="T99" t="s">
        <v>1080</v>
      </c>
      <c r="U99" t="s">
        <v>296</v>
      </c>
    </row>
    <row r="100" spans="1:21" x14ac:dyDescent="0.3">
      <c r="A100" s="1" t="s">
        <v>115</v>
      </c>
      <c r="B100" t="s">
        <v>323</v>
      </c>
      <c r="C100" t="s">
        <v>1086</v>
      </c>
      <c r="D100">
        <v>15835</v>
      </c>
      <c r="E100" t="s">
        <v>115</v>
      </c>
      <c r="F100" t="s">
        <v>390</v>
      </c>
      <c r="G100" t="s">
        <v>1087</v>
      </c>
      <c r="H100">
        <v>1</v>
      </c>
      <c r="I100" t="s">
        <v>1085</v>
      </c>
      <c r="J100">
        <v>86</v>
      </c>
      <c r="K100" s="1" t="s">
        <v>323</v>
      </c>
      <c r="L100" t="s">
        <v>1084</v>
      </c>
      <c r="M100">
        <v>14856</v>
      </c>
      <c r="N100">
        <v>6</v>
      </c>
      <c r="O100">
        <v>28</v>
      </c>
      <c r="P100" t="s">
        <v>11964</v>
      </c>
      <c r="Q100" t="s">
        <v>295</v>
      </c>
      <c r="R100" t="s">
        <v>1002</v>
      </c>
      <c r="T100" t="s">
        <v>862</v>
      </c>
      <c r="U100" t="s">
        <v>300</v>
      </c>
    </row>
    <row r="101" spans="1:21" x14ac:dyDescent="0.3">
      <c r="A101" s="1" t="s">
        <v>186</v>
      </c>
      <c r="B101" t="s">
        <v>313</v>
      </c>
      <c r="C101" t="s">
        <v>1092</v>
      </c>
      <c r="D101">
        <v>13994</v>
      </c>
      <c r="E101" t="s">
        <v>186</v>
      </c>
      <c r="F101" t="s">
        <v>880</v>
      </c>
      <c r="G101" t="s">
        <v>1093</v>
      </c>
      <c r="H101">
        <v>1</v>
      </c>
      <c r="I101" t="s">
        <v>1091</v>
      </c>
      <c r="J101">
        <v>1</v>
      </c>
      <c r="K101" s="1" t="s">
        <v>313</v>
      </c>
      <c r="L101" t="s">
        <v>1090</v>
      </c>
      <c r="M101">
        <v>13320</v>
      </c>
      <c r="N101">
        <v>8</v>
      </c>
      <c r="O101">
        <v>30</v>
      </c>
      <c r="P101" t="s">
        <v>11965</v>
      </c>
      <c r="Q101" t="s">
        <v>295</v>
      </c>
      <c r="R101" t="s">
        <v>322</v>
      </c>
      <c r="S101" t="s">
        <v>388</v>
      </c>
      <c r="T101" t="s">
        <v>1089</v>
      </c>
      <c r="U101" t="s">
        <v>300</v>
      </c>
    </row>
    <row r="102" spans="1:21" x14ac:dyDescent="0.3">
      <c r="A102" s="1" t="s">
        <v>1094</v>
      </c>
      <c r="B102" t="s">
        <v>350</v>
      </c>
      <c r="C102" t="s">
        <v>1098</v>
      </c>
      <c r="D102">
        <v>14851</v>
      </c>
      <c r="E102" t="s">
        <v>1094</v>
      </c>
      <c r="F102" t="s">
        <v>917</v>
      </c>
      <c r="G102" t="s">
        <v>1099</v>
      </c>
      <c r="H102">
        <v>2</v>
      </c>
      <c r="I102" t="s">
        <v>1097</v>
      </c>
      <c r="J102">
        <v>10</v>
      </c>
      <c r="K102" s="1" t="s">
        <v>350</v>
      </c>
      <c r="L102" t="s">
        <v>1096</v>
      </c>
      <c r="M102">
        <v>13693</v>
      </c>
      <c r="N102">
        <v>8</v>
      </c>
      <c r="O102">
        <v>30</v>
      </c>
      <c r="P102" t="s">
        <v>11966</v>
      </c>
      <c r="Q102" t="s">
        <v>426</v>
      </c>
      <c r="R102" t="s">
        <v>826</v>
      </c>
      <c r="T102" t="s">
        <v>1095</v>
      </c>
      <c r="U102" t="s">
        <v>300</v>
      </c>
    </row>
    <row r="103" spans="1:21" x14ac:dyDescent="0.3">
      <c r="A103" s="1" t="s">
        <v>1103</v>
      </c>
      <c r="B103" t="s">
        <v>350</v>
      </c>
      <c r="C103" t="s">
        <v>1104</v>
      </c>
      <c r="D103">
        <v>2577480</v>
      </c>
      <c r="E103" t="s">
        <v>1103</v>
      </c>
      <c r="G103" t="s">
        <v>1105</v>
      </c>
      <c r="J103">
        <v>14</v>
      </c>
      <c r="K103" s="1" t="s">
        <v>350</v>
      </c>
      <c r="L103" t="s">
        <v>495</v>
      </c>
      <c r="M103">
        <v>17069</v>
      </c>
      <c r="N103">
        <v>1</v>
      </c>
      <c r="O103">
        <v>25</v>
      </c>
      <c r="P103" t="s">
        <v>11967</v>
      </c>
      <c r="Q103" t="s">
        <v>310</v>
      </c>
      <c r="R103" t="s">
        <v>392</v>
      </c>
      <c r="T103" t="s">
        <v>401</v>
      </c>
      <c r="U103" t="s">
        <v>296</v>
      </c>
    </row>
    <row r="104" spans="1:21" x14ac:dyDescent="0.3">
      <c r="A104" s="1" t="s">
        <v>1106</v>
      </c>
      <c r="B104" t="s">
        <v>350</v>
      </c>
      <c r="C104" t="s">
        <v>1110</v>
      </c>
      <c r="D104">
        <v>2978744</v>
      </c>
      <c r="E104" t="s">
        <v>1106</v>
      </c>
      <c r="F104" t="s">
        <v>901</v>
      </c>
      <c r="J104">
        <v>6</v>
      </c>
      <c r="K104" s="1" t="s">
        <v>350</v>
      </c>
      <c r="L104" t="s">
        <v>1109</v>
      </c>
      <c r="M104">
        <v>20606</v>
      </c>
      <c r="N104">
        <v>1</v>
      </c>
      <c r="P104" t="s">
        <v>11968</v>
      </c>
      <c r="Q104" t="s">
        <v>347</v>
      </c>
      <c r="R104" t="s">
        <v>1107</v>
      </c>
      <c r="S104" t="s">
        <v>411</v>
      </c>
      <c r="T104" t="s">
        <v>1108</v>
      </c>
      <c r="U104" t="s">
        <v>300</v>
      </c>
    </row>
    <row r="105" spans="1:21" x14ac:dyDescent="0.3">
      <c r="A105" s="1" t="s">
        <v>1113</v>
      </c>
      <c r="B105" t="s">
        <v>453</v>
      </c>
      <c r="C105" t="s">
        <v>1116</v>
      </c>
      <c r="E105" t="s">
        <v>1113</v>
      </c>
      <c r="G105" t="s">
        <v>1117</v>
      </c>
      <c r="J105">
        <v>28</v>
      </c>
      <c r="K105" s="1" t="s">
        <v>453</v>
      </c>
      <c r="L105" t="s">
        <v>1115</v>
      </c>
      <c r="M105">
        <v>3931</v>
      </c>
      <c r="N105">
        <v>6</v>
      </c>
      <c r="O105">
        <v>30</v>
      </c>
      <c r="P105" t="s">
        <v>11969</v>
      </c>
      <c r="Q105" t="s">
        <v>403</v>
      </c>
      <c r="R105" t="s">
        <v>578</v>
      </c>
      <c r="T105" t="s">
        <v>1114</v>
      </c>
      <c r="U105" t="s">
        <v>296</v>
      </c>
    </row>
    <row r="106" spans="1:21" x14ac:dyDescent="0.3">
      <c r="A106" s="1" t="s">
        <v>1124</v>
      </c>
      <c r="B106" t="s">
        <v>350</v>
      </c>
      <c r="C106" t="s">
        <v>1127</v>
      </c>
      <c r="D106">
        <v>14403</v>
      </c>
      <c r="E106" t="s">
        <v>1124</v>
      </c>
      <c r="G106" t="s">
        <v>1128</v>
      </c>
      <c r="I106" t="s">
        <v>1126</v>
      </c>
      <c r="J106">
        <v>19</v>
      </c>
      <c r="K106" s="1" t="s">
        <v>350</v>
      </c>
      <c r="L106" t="s">
        <v>1125</v>
      </c>
      <c r="M106">
        <v>13264</v>
      </c>
      <c r="N106">
        <v>8</v>
      </c>
      <c r="O106">
        <v>31</v>
      </c>
      <c r="P106" t="s">
        <v>11970</v>
      </c>
      <c r="Q106" t="s">
        <v>426</v>
      </c>
      <c r="R106" t="s">
        <v>215</v>
      </c>
      <c r="T106" t="s">
        <v>401</v>
      </c>
      <c r="U106" t="s">
        <v>296</v>
      </c>
    </row>
    <row r="107" spans="1:21" x14ac:dyDescent="0.3">
      <c r="A107" s="1" t="s">
        <v>1134</v>
      </c>
      <c r="C107" t="s">
        <v>1136</v>
      </c>
      <c r="E107" t="s">
        <v>1134</v>
      </c>
      <c r="J107">
        <v>0</v>
      </c>
      <c r="K107" s="1" t="s">
        <v>297</v>
      </c>
      <c r="L107" t="s">
        <v>1135</v>
      </c>
      <c r="M107">
        <v>17823</v>
      </c>
      <c r="N107">
        <v>0</v>
      </c>
      <c r="P107" t="s">
        <v>11971</v>
      </c>
      <c r="Q107" t="s">
        <v>297</v>
      </c>
      <c r="R107" t="s">
        <v>297</v>
      </c>
      <c r="T107" t="s">
        <v>333</v>
      </c>
      <c r="U107" t="s">
        <v>296</v>
      </c>
    </row>
    <row r="108" spans="1:21" x14ac:dyDescent="0.3">
      <c r="A108" s="1" t="s">
        <v>143</v>
      </c>
      <c r="B108" t="s">
        <v>453</v>
      </c>
      <c r="C108" t="s">
        <v>1139</v>
      </c>
      <c r="D108">
        <v>16913</v>
      </c>
      <c r="E108" t="s">
        <v>143</v>
      </c>
      <c r="F108" t="s">
        <v>491</v>
      </c>
      <c r="G108" t="s">
        <v>1140</v>
      </c>
      <c r="H108">
        <v>2</v>
      </c>
      <c r="I108" t="s">
        <v>1138</v>
      </c>
      <c r="J108">
        <v>28</v>
      </c>
      <c r="K108" s="1" t="s">
        <v>453</v>
      </c>
      <c r="L108" t="s">
        <v>498</v>
      </c>
      <c r="M108">
        <v>16056</v>
      </c>
      <c r="N108">
        <v>5</v>
      </c>
      <c r="O108">
        <v>27</v>
      </c>
      <c r="P108" t="s">
        <v>11972</v>
      </c>
      <c r="Q108" t="s">
        <v>494</v>
      </c>
      <c r="R108" t="s">
        <v>392</v>
      </c>
      <c r="T108" t="s">
        <v>945</v>
      </c>
      <c r="U108" t="s">
        <v>300</v>
      </c>
    </row>
    <row r="109" spans="1:21" x14ac:dyDescent="0.3">
      <c r="A109" s="1" t="s">
        <v>1141</v>
      </c>
      <c r="C109" t="s">
        <v>1143</v>
      </c>
      <c r="E109" t="s">
        <v>1141</v>
      </c>
      <c r="J109">
        <v>0</v>
      </c>
      <c r="K109" s="1" t="s">
        <v>297</v>
      </c>
      <c r="L109" t="s">
        <v>1142</v>
      </c>
      <c r="M109">
        <v>18852</v>
      </c>
      <c r="N109">
        <v>0</v>
      </c>
      <c r="P109" t="s">
        <v>11973</v>
      </c>
      <c r="Q109" t="s">
        <v>297</v>
      </c>
      <c r="R109" t="s">
        <v>297</v>
      </c>
      <c r="T109" t="s">
        <v>510</v>
      </c>
      <c r="U109" t="s">
        <v>296</v>
      </c>
    </row>
    <row r="110" spans="1:21" x14ac:dyDescent="0.3">
      <c r="A110" s="1" t="s">
        <v>1144</v>
      </c>
      <c r="B110" t="s">
        <v>313</v>
      </c>
      <c r="C110" t="s">
        <v>1147</v>
      </c>
      <c r="D110">
        <v>15007</v>
      </c>
      <c r="E110" t="s">
        <v>1144</v>
      </c>
      <c r="G110" t="s">
        <v>1148</v>
      </c>
      <c r="J110">
        <v>8</v>
      </c>
      <c r="K110" s="1" t="s">
        <v>313</v>
      </c>
      <c r="L110" t="s">
        <v>1146</v>
      </c>
      <c r="M110">
        <v>14002</v>
      </c>
      <c r="N110">
        <v>1</v>
      </c>
      <c r="O110">
        <v>29</v>
      </c>
      <c r="P110" t="s">
        <v>11974</v>
      </c>
      <c r="Q110" t="s">
        <v>347</v>
      </c>
      <c r="R110" t="s">
        <v>765</v>
      </c>
      <c r="T110" t="s">
        <v>1145</v>
      </c>
      <c r="U110" t="s">
        <v>296</v>
      </c>
    </row>
    <row r="111" spans="1:21" x14ac:dyDescent="0.3">
      <c r="A111" s="1" t="s">
        <v>1149</v>
      </c>
      <c r="B111" t="s">
        <v>453</v>
      </c>
      <c r="C111" t="s">
        <v>1152</v>
      </c>
      <c r="D111">
        <v>3047994</v>
      </c>
      <c r="E111" t="s">
        <v>1149</v>
      </c>
      <c r="G111" t="s">
        <v>1153</v>
      </c>
      <c r="J111">
        <v>35</v>
      </c>
      <c r="K111" s="1" t="s">
        <v>453</v>
      </c>
      <c r="L111" t="s">
        <v>1151</v>
      </c>
      <c r="M111">
        <v>20514</v>
      </c>
      <c r="N111">
        <v>1</v>
      </c>
      <c r="O111">
        <v>24</v>
      </c>
      <c r="P111" t="s">
        <v>11975</v>
      </c>
      <c r="Q111" t="s">
        <v>320</v>
      </c>
      <c r="R111" t="s">
        <v>405</v>
      </c>
      <c r="T111" t="s">
        <v>1150</v>
      </c>
      <c r="U111" t="s">
        <v>296</v>
      </c>
    </row>
    <row r="112" spans="1:21" x14ac:dyDescent="0.3">
      <c r="A112" s="1" t="s">
        <v>1154</v>
      </c>
      <c r="B112" t="s">
        <v>350</v>
      </c>
      <c r="C112" t="s">
        <v>1157</v>
      </c>
      <c r="D112">
        <v>3121398</v>
      </c>
      <c r="E112" t="s">
        <v>1154</v>
      </c>
      <c r="F112" t="s">
        <v>329</v>
      </c>
      <c r="G112" t="s">
        <v>1158</v>
      </c>
      <c r="J112">
        <v>15</v>
      </c>
      <c r="K112" s="1" t="s">
        <v>350</v>
      </c>
      <c r="L112" t="s">
        <v>1156</v>
      </c>
      <c r="M112">
        <v>20388</v>
      </c>
      <c r="N112">
        <v>1</v>
      </c>
      <c r="O112">
        <v>23</v>
      </c>
      <c r="P112" t="s">
        <v>11976</v>
      </c>
      <c r="Q112" t="s">
        <v>494</v>
      </c>
      <c r="R112" t="s">
        <v>571</v>
      </c>
      <c r="T112" t="s">
        <v>1155</v>
      </c>
      <c r="U112" t="s">
        <v>300</v>
      </c>
    </row>
    <row r="113" spans="1:21" x14ac:dyDescent="0.3">
      <c r="A113" s="1" t="s">
        <v>1159</v>
      </c>
      <c r="B113" t="s">
        <v>453</v>
      </c>
      <c r="C113" t="s">
        <v>1163</v>
      </c>
      <c r="D113">
        <v>3126246</v>
      </c>
      <c r="E113" t="s">
        <v>1159</v>
      </c>
      <c r="F113" t="s">
        <v>672</v>
      </c>
      <c r="G113" t="s">
        <v>1164</v>
      </c>
      <c r="H113">
        <v>4</v>
      </c>
      <c r="I113" t="s">
        <v>1162</v>
      </c>
      <c r="J113">
        <v>25</v>
      </c>
      <c r="K113" s="1" t="s">
        <v>453</v>
      </c>
      <c r="L113" t="s">
        <v>1161</v>
      </c>
      <c r="M113">
        <v>20566</v>
      </c>
      <c r="N113">
        <v>1</v>
      </c>
      <c r="O113">
        <v>24</v>
      </c>
      <c r="P113" t="s">
        <v>11977</v>
      </c>
      <c r="Q113" t="s">
        <v>362</v>
      </c>
      <c r="R113" t="s">
        <v>414</v>
      </c>
      <c r="T113" t="s">
        <v>1160</v>
      </c>
      <c r="U113" t="s">
        <v>300</v>
      </c>
    </row>
    <row r="114" spans="1:21" x14ac:dyDescent="0.3">
      <c r="A114" s="1" t="s">
        <v>1165</v>
      </c>
      <c r="B114" t="s">
        <v>313</v>
      </c>
      <c r="C114" t="s">
        <v>1167</v>
      </c>
      <c r="D114">
        <v>3915776</v>
      </c>
      <c r="E114" t="s">
        <v>1165</v>
      </c>
      <c r="F114" t="s">
        <v>308</v>
      </c>
      <c r="G114" t="s">
        <v>1168</v>
      </c>
      <c r="J114">
        <v>14</v>
      </c>
      <c r="K114" s="1" t="s">
        <v>313</v>
      </c>
      <c r="L114" t="s">
        <v>1166</v>
      </c>
      <c r="M114">
        <v>21143</v>
      </c>
      <c r="N114">
        <v>0</v>
      </c>
      <c r="O114">
        <v>22</v>
      </c>
      <c r="P114" t="s">
        <v>11978</v>
      </c>
      <c r="Q114" t="s">
        <v>426</v>
      </c>
      <c r="R114" t="s">
        <v>699</v>
      </c>
      <c r="T114" t="s">
        <v>690</v>
      </c>
      <c r="U114" t="s">
        <v>300</v>
      </c>
    </row>
    <row r="115" spans="1:21" x14ac:dyDescent="0.3">
      <c r="A115" s="1" t="s">
        <v>1169</v>
      </c>
      <c r="B115" t="s">
        <v>323</v>
      </c>
      <c r="C115" t="s">
        <v>1173</v>
      </c>
      <c r="D115">
        <v>3040470</v>
      </c>
      <c r="E115" t="s">
        <v>1169</v>
      </c>
      <c r="F115" t="s">
        <v>412</v>
      </c>
      <c r="G115" t="s">
        <v>1174</v>
      </c>
      <c r="H115">
        <v>5</v>
      </c>
      <c r="I115" t="s">
        <v>1172</v>
      </c>
      <c r="J115">
        <v>82</v>
      </c>
      <c r="K115" s="1" t="s">
        <v>323</v>
      </c>
      <c r="L115" t="s">
        <v>894</v>
      </c>
      <c r="M115">
        <v>19219</v>
      </c>
      <c r="N115">
        <v>2</v>
      </c>
      <c r="O115">
        <v>25</v>
      </c>
      <c r="P115" t="s">
        <v>11979</v>
      </c>
      <c r="Q115" t="s">
        <v>320</v>
      </c>
      <c r="R115" t="s">
        <v>1170</v>
      </c>
      <c r="T115" t="s">
        <v>1171</v>
      </c>
      <c r="U115" t="s">
        <v>300</v>
      </c>
    </row>
    <row r="116" spans="1:21" x14ac:dyDescent="0.3">
      <c r="A116" s="1" t="s">
        <v>1175</v>
      </c>
      <c r="B116" t="s">
        <v>323</v>
      </c>
      <c r="C116" t="s">
        <v>1177</v>
      </c>
      <c r="D116">
        <v>16418</v>
      </c>
      <c r="E116" t="s">
        <v>1175</v>
      </c>
      <c r="G116" t="s">
        <v>1178</v>
      </c>
      <c r="H116">
        <v>3</v>
      </c>
      <c r="J116">
        <v>44</v>
      </c>
      <c r="K116" s="1" t="s">
        <v>323</v>
      </c>
      <c r="L116" t="s">
        <v>1176</v>
      </c>
      <c r="M116">
        <v>15416</v>
      </c>
      <c r="N116">
        <v>3</v>
      </c>
      <c r="O116">
        <v>29</v>
      </c>
      <c r="P116" t="s">
        <v>11980</v>
      </c>
      <c r="Q116" t="s">
        <v>305</v>
      </c>
      <c r="R116" t="s">
        <v>578</v>
      </c>
      <c r="T116" t="s">
        <v>862</v>
      </c>
      <c r="U116" t="s">
        <v>296</v>
      </c>
    </row>
    <row r="117" spans="1:21" x14ac:dyDescent="0.3">
      <c r="A117" s="1" t="s">
        <v>1180</v>
      </c>
      <c r="B117" t="s">
        <v>439</v>
      </c>
      <c r="C117" t="s">
        <v>1182</v>
      </c>
      <c r="E117" t="s">
        <v>1180</v>
      </c>
      <c r="J117">
        <v>0</v>
      </c>
      <c r="K117" s="1" t="s">
        <v>439</v>
      </c>
      <c r="L117" t="s">
        <v>1181</v>
      </c>
      <c r="M117">
        <v>21620</v>
      </c>
      <c r="N117">
        <v>0</v>
      </c>
      <c r="P117" t="s">
        <v>11981</v>
      </c>
      <c r="Q117" t="s">
        <v>297</v>
      </c>
      <c r="R117" t="s">
        <v>297</v>
      </c>
      <c r="T117" t="s">
        <v>440</v>
      </c>
      <c r="U117" t="s">
        <v>296</v>
      </c>
    </row>
    <row r="118" spans="1:21" x14ac:dyDescent="0.3">
      <c r="A118" s="1" t="s">
        <v>1183</v>
      </c>
      <c r="C118" t="s">
        <v>1185</v>
      </c>
      <c r="E118" t="s">
        <v>1183</v>
      </c>
      <c r="J118">
        <v>0</v>
      </c>
      <c r="K118" s="1" t="s">
        <v>297</v>
      </c>
      <c r="L118" t="s">
        <v>1184</v>
      </c>
      <c r="M118">
        <v>17793</v>
      </c>
      <c r="P118" t="s">
        <v>11982</v>
      </c>
      <c r="Q118" t="s">
        <v>297</v>
      </c>
      <c r="R118" t="s">
        <v>297</v>
      </c>
      <c r="T118" t="s">
        <v>676</v>
      </c>
      <c r="U118" t="s">
        <v>296</v>
      </c>
    </row>
    <row r="119" spans="1:21" x14ac:dyDescent="0.3">
      <c r="A119" s="1" t="s">
        <v>1186</v>
      </c>
      <c r="B119" t="s">
        <v>350</v>
      </c>
      <c r="C119" t="s">
        <v>1190</v>
      </c>
      <c r="E119" t="s">
        <v>1186</v>
      </c>
      <c r="J119">
        <v>0</v>
      </c>
      <c r="K119" s="1" t="s">
        <v>350</v>
      </c>
      <c r="L119" t="s">
        <v>1189</v>
      </c>
      <c r="M119">
        <v>21074</v>
      </c>
      <c r="N119">
        <v>0</v>
      </c>
      <c r="P119" t="s">
        <v>11983</v>
      </c>
      <c r="Q119" t="s">
        <v>310</v>
      </c>
      <c r="R119" t="s">
        <v>1187</v>
      </c>
      <c r="T119" t="s">
        <v>1188</v>
      </c>
      <c r="U119" t="s">
        <v>296</v>
      </c>
    </row>
    <row r="120" spans="1:21" x14ac:dyDescent="0.3">
      <c r="A120" s="1" t="s">
        <v>1191</v>
      </c>
      <c r="B120" t="s">
        <v>323</v>
      </c>
      <c r="C120" t="s">
        <v>1194</v>
      </c>
      <c r="D120">
        <v>3936647</v>
      </c>
      <c r="E120" t="s">
        <v>1191</v>
      </c>
      <c r="F120" t="s">
        <v>304</v>
      </c>
      <c r="G120" t="s">
        <v>1195</v>
      </c>
      <c r="H120">
        <v>4</v>
      </c>
      <c r="I120" t="s">
        <v>1193</v>
      </c>
      <c r="J120">
        <v>43</v>
      </c>
      <c r="K120" s="1" t="s">
        <v>323</v>
      </c>
      <c r="L120" t="s">
        <v>734</v>
      </c>
      <c r="M120">
        <v>17750</v>
      </c>
      <c r="N120">
        <v>4</v>
      </c>
      <c r="O120">
        <v>26</v>
      </c>
      <c r="P120" t="s">
        <v>11984</v>
      </c>
      <c r="Q120" t="s">
        <v>305</v>
      </c>
      <c r="R120" t="s">
        <v>578</v>
      </c>
      <c r="T120" t="s">
        <v>1192</v>
      </c>
      <c r="U120" t="s">
        <v>300</v>
      </c>
    </row>
    <row r="121" spans="1:21" x14ac:dyDescent="0.3">
      <c r="A121" s="1" t="s">
        <v>1201</v>
      </c>
      <c r="B121" t="s">
        <v>439</v>
      </c>
      <c r="C121" t="s">
        <v>1204</v>
      </c>
      <c r="D121">
        <v>2148</v>
      </c>
      <c r="E121" t="s">
        <v>1201</v>
      </c>
      <c r="G121" t="s">
        <v>1205</v>
      </c>
      <c r="I121" t="s">
        <v>1203</v>
      </c>
      <c r="J121">
        <v>11</v>
      </c>
      <c r="K121" s="1" t="s">
        <v>439</v>
      </c>
      <c r="L121" t="s">
        <v>1202</v>
      </c>
      <c r="M121">
        <v>3253</v>
      </c>
      <c r="N121">
        <v>19</v>
      </c>
      <c r="O121">
        <v>41</v>
      </c>
      <c r="P121" t="s">
        <v>11985</v>
      </c>
      <c r="Q121" t="s">
        <v>347</v>
      </c>
      <c r="R121" t="s">
        <v>518</v>
      </c>
      <c r="T121" t="s">
        <v>811</v>
      </c>
      <c r="U121" t="s">
        <v>296</v>
      </c>
    </row>
    <row r="122" spans="1:21" x14ac:dyDescent="0.3">
      <c r="A122" s="1" t="s">
        <v>1213</v>
      </c>
      <c r="B122" t="s">
        <v>453</v>
      </c>
      <c r="C122" t="s">
        <v>1216</v>
      </c>
      <c r="D122">
        <v>2576237</v>
      </c>
      <c r="E122" t="s">
        <v>1213</v>
      </c>
      <c r="F122" t="s">
        <v>917</v>
      </c>
      <c r="G122" t="s">
        <v>1217</v>
      </c>
      <c r="H122">
        <v>5</v>
      </c>
      <c r="I122" t="s">
        <v>1215</v>
      </c>
      <c r="J122">
        <v>34</v>
      </c>
      <c r="K122" s="1" t="s">
        <v>453</v>
      </c>
      <c r="L122" t="s">
        <v>1214</v>
      </c>
      <c r="M122">
        <v>17050</v>
      </c>
      <c r="N122">
        <v>4</v>
      </c>
      <c r="O122">
        <v>23</v>
      </c>
      <c r="P122" t="s">
        <v>11986</v>
      </c>
      <c r="Q122" t="s">
        <v>403</v>
      </c>
      <c r="R122" t="s">
        <v>689</v>
      </c>
      <c r="T122" t="s">
        <v>371</v>
      </c>
      <c r="U122" t="s">
        <v>300</v>
      </c>
    </row>
    <row r="123" spans="1:21" x14ac:dyDescent="0.3">
      <c r="A123" s="1" t="s">
        <v>1221</v>
      </c>
      <c r="B123" t="s">
        <v>439</v>
      </c>
      <c r="C123" t="s">
        <v>1225</v>
      </c>
      <c r="D123">
        <v>3049899</v>
      </c>
      <c r="E123" t="s">
        <v>1221</v>
      </c>
      <c r="G123" t="s">
        <v>1226</v>
      </c>
      <c r="I123" t="s">
        <v>1224</v>
      </c>
      <c r="J123">
        <v>9</v>
      </c>
      <c r="K123" s="1" t="s">
        <v>439</v>
      </c>
      <c r="L123" t="s">
        <v>1223</v>
      </c>
      <c r="M123">
        <v>19565</v>
      </c>
      <c r="N123">
        <v>2</v>
      </c>
      <c r="O123">
        <v>24</v>
      </c>
      <c r="P123" t="s">
        <v>11987</v>
      </c>
      <c r="Q123" t="s">
        <v>403</v>
      </c>
      <c r="R123" t="s">
        <v>432</v>
      </c>
      <c r="T123" t="s">
        <v>1222</v>
      </c>
      <c r="U123" t="s">
        <v>296</v>
      </c>
    </row>
    <row r="124" spans="1:21" x14ac:dyDescent="0.3">
      <c r="A124" s="1" t="s">
        <v>1231</v>
      </c>
      <c r="B124" t="s">
        <v>453</v>
      </c>
      <c r="C124" t="s">
        <v>1234</v>
      </c>
      <c r="D124">
        <v>12506</v>
      </c>
      <c r="E124" t="s">
        <v>1231</v>
      </c>
      <c r="G124" t="s">
        <v>1235</v>
      </c>
      <c r="I124" t="s">
        <v>1232</v>
      </c>
      <c r="J124">
        <v>82</v>
      </c>
      <c r="K124" s="1" t="s">
        <v>1233</v>
      </c>
      <c r="L124" t="s">
        <v>1129</v>
      </c>
      <c r="M124">
        <v>8508</v>
      </c>
      <c r="N124">
        <v>10</v>
      </c>
      <c r="O124">
        <v>31</v>
      </c>
      <c r="P124" t="s">
        <v>11988</v>
      </c>
      <c r="Q124" t="s">
        <v>310</v>
      </c>
      <c r="R124" t="s">
        <v>668</v>
      </c>
      <c r="T124" t="s">
        <v>649</v>
      </c>
      <c r="U124" t="s">
        <v>296</v>
      </c>
    </row>
    <row r="125" spans="1:21" x14ac:dyDescent="0.3">
      <c r="A125" s="1" t="s">
        <v>89</v>
      </c>
      <c r="B125" t="s">
        <v>350</v>
      </c>
      <c r="C125" t="s">
        <v>1238</v>
      </c>
      <c r="D125">
        <v>15880</v>
      </c>
      <c r="E125" t="s">
        <v>89</v>
      </c>
      <c r="F125" t="s">
        <v>573</v>
      </c>
      <c r="G125" t="s">
        <v>798</v>
      </c>
      <c r="H125">
        <v>1</v>
      </c>
      <c r="I125" t="s">
        <v>1237</v>
      </c>
      <c r="J125">
        <v>17</v>
      </c>
      <c r="K125" s="1" t="s">
        <v>350</v>
      </c>
      <c r="L125" t="s">
        <v>976</v>
      </c>
      <c r="M125">
        <v>14871</v>
      </c>
      <c r="N125">
        <v>6</v>
      </c>
      <c r="O125">
        <v>27</v>
      </c>
      <c r="P125" t="s">
        <v>11989</v>
      </c>
      <c r="Q125" t="s">
        <v>310</v>
      </c>
      <c r="R125" t="s">
        <v>653</v>
      </c>
      <c r="T125" t="s">
        <v>1236</v>
      </c>
      <c r="U125" t="s">
        <v>300</v>
      </c>
    </row>
    <row r="126" spans="1:21" x14ac:dyDescent="0.3">
      <c r="A126" s="1" t="s">
        <v>1253</v>
      </c>
      <c r="B126" t="s">
        <v>313</v>
      </c>
      <c r="C126" t="s">
        <v>1256</v>
      </c>
      <c r="D126">
        <v>16140</v>
      </c>
      <c r="E126" t="s">
        <v>1253</v>
      </c>
      <c r="F126" t="s">
        <v>1208</v>
      </c>
      <c r="G126" t="s">
        <v>1257</v>
      </c>
      <c r="H126">
        <v>2</v>
      </c>
      <c r="I126" t="s">
        <v>1255</v>
      </c>
      <c r="J126">
        <v>4</v>
      </c>
      <c r="K126" s="1" t="s">
        <v>313</v>
      </c>
      <c r="L126" t="s">
        <v>1254</v>
      </c>
      <c r="M126">
        <v>15190</v>
      </c>
      <c r="N126">
        <v>6</v>
      </c>
      <c r="O126">
        <v>29</v>
      </c>
      <c r="P126" t="s">
        <v>11990</v>
      </c>
      <c r="Q126" t="s">
        <v>295</v>
      </c>
      <c r="R126" t="s">
        <v>452</v>
      </c>
      <c r="T126" t="s">
        <v>473</v>
      </c>
      <c r="U126" t="s">
        <v>300</v>
      </c>
    </row>
    <row r="127" spans="1:21" x14ac:dyDescent="0.3">
      <c r="A127" s="1" t="s">
        <v>1258</v>
      </c>
      <c r="B127" t="s">
        <v>453</v>
      </c>
      <c r="C127" t="s">
        <v>1261</v>
      </c>
      <c r="D127">
        <v>3916148</v>
      </c>
      <c r="E127" t="s">
        <v>1258</v>
      </c>
      <c r="F127" t="s">
        <v>748</v>
      </c>
      <c r="G127" t="s">
        <v>1262</v>
      </c>
      <c r="H127">
        <v>2</v>
      </c>
      <c r="J127">
        <v>36</v>
      </c>
      <c r="K127" s="1" t="s">
        <v>453</v>
      </c>
      <c r="L127" t="s">
        <v>1260</v>
      </c>
      <c r="M127">
        <v>20912</v>
      </c>
      <c r="N127">
        <v>0</v>
      </c>
      <c r="O127">
        <v>22</v>
      </c>
      <c r="P127" t="s">
        <v>11991</v>
      </c>
      <c r="Q127" t="s">
        <v>310</v>
      </c>
      <c r="R127" t="s">
        <v>319</v>
      </c>
      <c r="T127" t="s">
        <v>1259</v>
      </c>
      <c r="U127" t="s">
        <v>300</v>
      </c>
    </row>
    <row r="128" spans="1:21" x14ac:dyDescent="0.3">
      <c r="A128" s="1" t="s">
        <v>1263</v>
      </c>
      <c r="C128" t="s">
        <v>1264</v>
      </c>
      <c r="E128" t="s">
        <v>1263</v>
      </c>
      <c r="J128">
        <v>0</v>
      </c>
      <c r="K128" s="1" t="s">
        <v>297</v>
      </c>
      <c r="L128" t="s">
        <v>829</v>
      </c>
      <c r="M128">
        <v>19765</v>
      </c>
      <c r="N128">
        <v>0</v>
      </c>
      <c r="P128" t="s">
        <v>11992</v>
      </c>
      <c r="Q128" t="s">
        <v>297</v>
      </c>
      <c r="R128" t="s">
        <v>297</v>
      </c>
      <c r="T128" t="s">
        <v>695</v>
      </c>
      <c r="U128" t="s">
        <v>296</v>
      </c>
    </row>
    <row r="129" spans="1:21" x14ac:dyDescent="0.3">
      <c r="A129" s="1" t="s">
        <v>53</v>
      </c>
      <c r="B129" t="s">
        <v>439</v>
      </c>
      <c r="C129" t="s">
        <v>1268</v>
      </c>
      <c r="D129">
        <v>9354</v>
      </c>
      <c r="E129" t="s">
        <v>53</v>
      </c>
      <c r="F129" t="s">
        <v>539</v>
      </c>
      <c r="G129" t="s">
        <v>1269</v>
      </c>
      <c r="H129">
        <v>1</v>
      </c>
      <c r="I129" t="s">
        <v>1267</v>
      </c>
      <c r="J129">
        <v>9</v>
      </c>
      <c r="K129" s="1" t="s">
        <v>439</v>
      </c>
      <c r="L129" t="s">
        <v>1266</v>
      </c>
      <c r="M129">
        <v>1410</v>
      </c>
      <c r="N129">
        <v>14</v>
      </c>
      <c r="O129">
        <v>37</v>
      </c>
      <c r="P129" t="s">
        <v>11993</v>
      </c>
      <c r="Q129" t="s">
        <v>310</v>
      </c>
      <c r="R129" t="s">
        <v>571</v>
      </c>
      <c r="T129" t="s">
        <v>1265</v>
      </c>
      <c r="U129" t="s">
        <v>300</v>
      </c>
    </row>
    <row r="130" spans="1:21" x14ac:dyDescent="0.3">
      <c r="A130" s="1" t="s">
        <v>1272</v>
      </c>
      <c r="B130" t="s">
        <v>453</v>
      </c>
      <c r="C130" t="s">
        <v>1276</v>
      </c>
      <c r="D130">
        <v>3929855</v>
      </c>
      <c r="E130" t="s">
        <v>1272</v>
      </c>
      <c r="F130" t="s">
        <v>329</v>
      </c>
      <c r="G130" t="s">
        <v>1277</v>
      </c>
      <c r="H130">
        <v>5</v>
      </c>
      <c r="I130" t="s">
        <v>1275</v>
      </c>
      <c r="J130">
        <v>34</v>
      </c>
      <c r="K130" s="1" t="s">
        <v>453</v>
      </c>
      <c r="L130" t="s">
        <v>1274</v>
      </c>
      <c r="M130">
        <v>20588</v>
      </c>
      <c r="N130">
        <v>1</v>
      </c>
      <c r="O130">
        <v>23</v>
      </c>
      <c r="P130" t="s">
        <v>11994</v>
      </c>
      <c r="Q130" t="s">
        <v>347</v>
      </c>
      <c r="R130" t="s">
        <v>1273</v>
      </c>
      <c r="T130" t="s">
        <v>324</v>
      </c>
      <c r="U130" t="s">
        <v>300</v>
      </c>
    </row>
    <row r="131" spans="1:21" x14ac:dyDescent="0.3">
      <c r="A131" s="1" t="s">
        <v>1278</v>
      </c>
      <c r="B131" t="s">
        <v>313</v>
      </c>
      <c r="C131" t="s">
        <v>1280</v>
      </c>
      <c r="D131">
        <v>3040520</v>
      </c>
      <c r="E131" t="s">
        <v>1278</v>
      </c>
      <c r="G131" t="s">
        <v>1102</v>
      </c>
      <c r="J131">
        <v>5</v>
      </c>
      <c r="K131" s="1" t="s">
        <v>313</v>
      </c>
      <c r="L131" t="s">
        <v>1279</v>
      </c>
      <c r="M131">
        <v>19610</v>
      </c>
      <c r="N131">
        <v>2</v>
      </c>
      <c r="O131">
        <v>25</v>
      </c>
      <c r="P131" t="s">
        <v>11995</v>
      </c>
      <c r="Q131" t="s">
        <v>347</v>
      </c>
      <c r="R131" t="s">
        <v>668</v>
      </c>
      <c r="T131" t="s">
        <v>1088</v>
      </c>
      <c r="U131" t="s">
        <v>296</v>
      </c>
    </row>
    <row r="132" spans="1:21" x14ac:dyDescent="0.3">
      <c r="A132" s="1" t="s">
        <v>1286</v>
      </c>
      <c r="B132" t="s">
        <v>439</v>
      </c>
      <c r="C132" t="s">
        <v>1289</v>
      </c>
      <c r="D132">
        <v>17041</v>
      </c>
      <c r="E132" t="s">
        <v>1286</v>
      </c>
      <c r="G132" t="s">
        <v>1290</v>
      </c>
      <c r="J132">
        <v>1</v>
      </c>
      <c r="K132" s="1" t="s">
        <v>439</v>
      </c>
      <c r="L132" t="s">
        <v>1288</v>
      </c>
      <c r="M132">
        <v>15979</v>
      </c>
      <c r="N132">
        <v>1</v>
      </c>
      <c r="O132">
        <v>25</v>
      </c>
      <c r="P132" t="s">
        <v>11996</v>
      </c>
      <c r="Q132" t="s">
        <v>403</v>
      </c>
      <c r="R132" t="s">
        <v>432</v>
      </c>
      <c r="T132" t="s">
        <v>1287</v>
      </c>
      <c r="U132" t="s">
        <v>296</v>
      </c>
    </row>
    <row r="133" spans="1:21" x14ac:dyDescent="0.3">
      <c r="A133" s="1" t="s">
        <v>1293</v>
      </c>
      <c r="B133" t="s">
        <v>453</v>
      </c>
      <c r="C133" t="s">
        <v>1295</v>
      </c>
      <c r="D133">
        <v>2467210</v>
      </c>
      <c r="E133" t="s">
        <v>1293</v>
      </c>
      <c r="G133" t="s">
        <v>1296</v>
      </c>
      <c r="J133">
        <v>40</v>
      </c>
      <c r="K133" s="1" t="s">
        <v>453</v>
      </c>
      <c r="L133" t="s">
        <v>1294</v>
      </c>
      <c r="M133">
        <v>16758</v>
      </c>
      <c r="N133">
        <v>1</v>
      </c>
      <c r="O133">
        <v>26</v>
      </c>
      <c r="P133" t="s">
        <v>11997</v>
      </c>
      <c r="Q133" t="s">
        <v>403</v>
      </c>
      <c r="R133" t="s">
        <v>818</v>
      </c>
      <c r="T133" t="s">
        <v>449</v>
      </c>
      <c r="U133" t="s">
        <v>296</v>
      </c>
    </row>
    <row r="134" spans="1:21" x14ac:dyDescent="0.3">
      <c r="A134" s="1" t="s">
        <v>1297</v>
      </c>
      <c r="B134" t="s">
        <v>453</v>
      </c>
      <c r="C134" t="s">
        <v>1300</v>
      </c>
      <c r="E134" t="s">
        <v>1297</v>
      </c>
      <c r="J134">
        <v>41</v>
      </c>
      <c r="K134" s="1" t="s">
        <v>453</v>
      </c>
      <c r="L134" t="s">
        <v>1299</v>
      </c>
      <c r="M134">
        <v>21439</v>
      </c>
      <c r="N134">
        <v>0</v>
      </c>
      <c r="P134" t="s">
        <v>11998</v>
      </c>
      <c r="Q134" t="s">
        <v>403</v>
      </c>
      <c r="R134" t="s">
        <v>364</v>
      </c>
      <c r="T134" t="s">
        <v>1298</v>
      </c>
      <c r="U134" t="s">
        <v>296</v>
      </c>
    </row>
    <row r="135" spans="1:21" x14ac:dyDescent="0.3">
      <c r="A135" s="1" t="s">
        <v>1301</v>
      </c>
      <c r="B135" t="s">
        <v>439</v>
      </c>
      <c r="C135" t="s">
        <v>1304</v>
      </c>
      <c r="D135">
        <v>2971728</v>
      </c>
      <c r="E135" t="s">
        <v>1301</v>
      </c>
      <c r="G135" t="s">
        <v>1305</v>
      </c>
      <c r="I135" t="s">
        <v>1303</v>
      </c>
      <c r="J135">
        <v>6</v>
      </c>
      <c r="K135" s="1" t="s">
        <v>439</v>
      </c>
      <c r="L135" t="s">
        <v>1302</v>
      </c>
      <c r="M135">
        <v>18473</v>
      </c>
      <c r="N135">
        <v>3</v>
      </c>
      <c r="O135">
        <v>25</v>
      </c>
      <c r="P135" t="s">
        <v>11999</v>
      </c>
      <c r="Q135" t="s">
        <v>347</v>
      </c>
      <c r="R135" t="s">
        <v>842</v>
      </c>
      <c r="T135" t="s">
        <v>717</v>
      </c>
      <c r="U135" t="s">
        <v>296</v>
      </c>
    </row>
    <row r="136" spans="1:21" x14ac:dyDescent="0.3">
      <c r="A136" s="1" t="s">
        <v>34</v>
      </c>
      <c r="B136" t="s">
        <v>453</v>
      </c>
      <c r="C136" t="s">
        <v>1311</v>
      </c>
      <c r="D136">
        <v>3049916</v>
      </c>
      <c r="E136" t="s">
        <v>34</v>
      </c>
      <c r="F136" t="s">
        <v>539</v>
      </c>
      <c r="G136" t="s">
        <v>1312</v>
      </c>
      <c r="H136">
        <v>3</v>
      </c>
      <c r="I136" t="s">
        <v>1310</v>
      </c>
      <c r="J136">
        <v>22</v>
      </c>
      <c r="K136" s="1" t="s">
        <v>453</v>
      </c>
      <c r="L136" t="s">
        <v>1309</v>
      </c>
      <c r="M136">
        <v>19319</v>
      </c>
      <c r="N136">
        <v>2</v>
      </c>
      <c r="O136">
        <v>24</v>
      </c>
      <c r="P136" t="s">
        <v>12000</v>
      </c>
      <c r="Q136" t="s">
        <v>494</v>
      </c>
      <c r="R136" t="s">
        <v>395</v>
      </c>
      <c r="T136" t="s">
        <v>603</v>
      </c>
      <c r="U136" t="s">
        <v>300</v>
      </c>
    </row>
    <row r="137" spans="1:21" x14ac:dyDescent="0.3">
      <c r="A137" s="1" t="s">
        <v>1315</v>
      </c>
      <c r="B137" t="s">
        <v>313</v>
      </c>
      <c r="C137" t="s">
        <v>1317</v>
      </c>
      <c r="D137">
        <v>3886812</v>
      </c>
      <c r="E137" t="s">
        <v>1315</v>
      </c>
      <c r="F137" t="s">
        <v>647</v>
      </c>
      <c r="G137" t="s">
        <v>1318</v>
      </c>
      <c r="J137">
        <v>3</v>
      </c>
      <c r="K137" s="1" t="s">
        <v>313</v>
      </c>
      <c r="L137" t="s">
        <v>1316</v>
      </c>
      <c r="M137">
        <v>21046</v>
      </c>
      <c r="N137">
        <v>0</v>
      </c>
      <c r="O137">
        <v>23</v>
      </c>
      <c r="P137" t="s">
        <v>12001</v>
      </c>
      <c r="Q137" t="s">
        <v>347</v>
      </c>
      <c r="R137" t="s">
        <v>727</v>
      </c>
      <c r="T137" t="s">
        <v>630</v>
      </c>
      <c r="U137" t="s">
        <v>300</v>
      </c>
    </row>
    <row r="138" spans="1:21" x14ac:dyDescent="0.3">
      <c r="A138" s="1" t="s">
        <v>1323</v>
      </c>
      <c r="B138" t="s">
        <v>350</v>
      </c>
      <c r="C138" t="s">
        <v>1326</v>
      </c>
      <c r="D138">
        <v>3043116</v>
      </c>
      <c r="E138" t="s">
        <v>1323</v>
      </c>
      <c r="F138" t="s">
        <v>308</v>
      </c>
      <c r="G138" t="s">
        <v>1327</v>
      </c>
      <c r="H138">
        <v>2</v>
      </c>
      <c r="I138" t="s">
        <v>1325</v>
      </c>
      <c r="J138">
        <v>11</v>
      </c>
      <c r="K138" s="1" t="s">
        <v>350</v>
      </c>
      <c r="L138" t="s">
        <v>1245</v>
      </c>
      <c r="M138">
        <v>18047</v>
      </c>
      <c r="N138">
        <v>3</v>
      </c>
      <c r="O138">
        <v>24</v>
      </c>
      <c r="P138" t="s">
        <v>12002</v>
      </c>
      <c r="Q138" t="s">
        <v>331</v>
      </c>
      <c r="R138" t="s">
        <v>842</v>
      </c>
      <c r="T138" t="s">
        <v>1324</v>
      </c>
      <c r="U138" t="s">
        <v>300</v>
      </c>
    </row>
    <row r="139" spans="1:21" x14ac:dyDescent="0.3">
      <c r="A139" s="1" t="s">
        <v>1328</v>
      </c>
      <c r="B139" t="s">
        <v>350</v>
      </c>
      <c r="C139" t="s">
        <v>1332</v>
      </c>
      <c r="D139">
        <v>3052686</v>
      </c>
      <c r="E139" t="s">
        <v>1328</v>
      </c>
      <c r="G139" t="s">
        <v>1333</v>
      </c>
      <c r="I139" t="s">
        <v>1331</v>
      </c>
      <c r="J139">
        <v>83</v>
      </c>
      <c r="K139" s="1" t="s">
        <v>350</v>
      </c>
      <c r="L139" t="s">
        <v>1330</v>
      </c>
      <c r="M139">
        <v>16997</v>
      </c>
      <c r="N139">
        <v>4</v>
      </c>
      <c r="O139">
        <v>28</v>
      </c>
      <c r="P139" t="s">
        <v>12003</v>
      </c>
      <c r="Q139" t="s">
        <v>399</v>
      </c>
      <c r="R139" t="s">
        <v>395</v>
      </c>
      <c r="T139" t="s">
        <v>1329</v>
      </c>
      <c r="U139" t="s">
        <v>306</v>
      </c>
    </row>
    <row r="140" spans="1:21" x14ac:dyDescent="0.3">
      <c r="A140" s="1" t="s">
        <v>1334</v>
      </c>
      <c r="B140" t="s">
        <v>313</v>
      </c>
      <c r="C140" t="s">
        <v>1337</v>
      </c>
      <c r="D140">
        <v>2979695</v>
      </c>
      <c r="E140" t="s">
        <v>1334</v>
      </c>
      <c r="G140" t="s">
        <v>1338</v>
      </c>
      <c r="I140" t="s">
        <v>1336</v>
      </c>
      <c r="J140">
        <v>8</v>
      </c>
      <c r="K140" s="1" t="s">
        <v>313</v>
      </c>
      <c r="L140" t="s">
        <v>1335</v>
      </c>
      <c r="M140">
        <v>20704</v>
      </c>
      <c r="N140">
        <v>1</v>
      </c>
      <c r="O140">
        <v>25</v>
      </c>
      <c r="P140" t="s">
        <v>12004</v>
      </c>
      <c r="Q140" t="s">
        <v>320</v>
      </c>
      <c r="R140" t="s">
        <v>414</v>
      </c>
      <c r="T140" t="s">
        <v>816</v>
      </c>
      <c r="U140" t="s">
        <v>296</v>
      </c>
    </row>
    <row r="141" spans="1:21" x14ac:dyDescent="0.3">
      <c r="A141" s="1" t="s">
        <v>1339</v>
      </c>
      <c r="B141" t="s">
        <v>350</v>
      </c>
      <c r="C141" t="s">
        <v>1341</v>
      </c>
      <c r="D141">
        <v>4582</v>
      </c>
      <c r="E141" t="s">
        <v>1339</v>
      </c>
      <c r="G141" t="s">
        <v>1342</v>
      </c>
      <c r="J141">
        <v>84</v>
      </c>
      <c r="K141" s="1" t="s">
        <v>350</v>
      </c>
      <c r="L141" t="s">
        <v>1340</v>
      </c>
      <c r="M141">
        <v>8694</v>
      </c>
      <c r="N141">
        <v>11</v>
      </c>
      <c r="O141">
        <v>36</v>
      </c>
      <c r="P141" t="s">
        <v>12005</v>
      </c>
      <c r="Q141" t="s">
        <v>310</v>
      </c>
      <c r="R141" t="s">
        <v>400</v>
      </c>
      <c r="T141" t="s">
        <v>502</v>
      </c>
      <c r="U141" t="s">
        <v>296</v>
      </c>
    </row>
    <row r="142" spans="1:21" x14ac:dyDescent="0.3">
      <c r="A142" s="1" t="s">
        <v>1344</v>
      </c>
      <c r="B142" t="s">
        <v>350</v>
      </c>
      <c r="C142" t="s">
        <v>1348</v>
      </c>
      <c r="D142">
        <v>2971830</v>
      </c>
      <c r="E142" t="s">
        <v>1344</v>
      </c>
      <c r="F142" t="s">
        <v>573</v>
      </c>
      <c r="G142" t="s">
        <v>611</v>
      </c>
      <c r="H142">
        <v>3</v>
      </c>
      <c r="I142" t="s">
        <v>1347</v>
      </c>
      <c r="J142">
        <v>19</v>
      </c>
      <c r="K142" s="1" t="s">
        <v>350</v>
      </c>
      <c r="L142" t="s">
        <v>1346</v>
      </c>
      <c r="M142">
        <v>19184</v>
      </c>
      <c r="N142">
        <v>2</v>
      </c>
      <c r="O142">
        <v>25</v>
      </c>
      <c r="P142" t="s">
        <v>12006</v>
      </c>
      <c r="Q142" t="s">
        <v>459</v>
      </c>
      <c r="R142" t="s">
        <v>1345</v>
      </c>
      <c r="T142" t="s">
        <v>1075</v>
      </c>
      <c r="U142" t="s">
        <v>300</v>
      </c>
    </row>
    <row r="143" spans="1:21" x14ac:dyDescent="0.3">
      <c r="A143" s="1" t="s">
        <v>1349</v>
      </c>
      <c r="B143" t="s">
        <v>453</v>
      </c>
      <c r="C143" t="s">
        <v>1352</v>
      </c>
      <c r="D143">
        <v>12519</v>
      </c>
      <c r="E143" t="s">
        <v>1349</v>
      </c>
      <c r="G143" t="s">
        <v>1353</v>
      </c>
      <c r="J143">
        <v>30</v>
      </c>
      <c r="K143" s="1" t="s">
        <v>453</v>
      </c>
      <c r="L143" t="s">
        <v>1351</v>
      </c>
      <c r="M143">
        <v>11737</v>
      </c>
      <c r="N143">
        <v>10</v>
      </c>
      <c r="O143">
        <v>32</v>
      </c>
      <c r="P143" t="s">
        <v>12007</v>
      </c>
      <c r="Q143" t="s">
        <v>494</v>
      </c>
      <c r="R143" t="s">
        <v>319</v>
      </c>
      <c r="T143" t="s">
        <v>1350</v>
      </c>
      <c r="U143" t="s">
        <v>296</v>
      </c>
    </row>
    <row r="144" spans="1:21" x14ac:dyDescent="0.3">
      <c r="A144" s="1" t="s">
        <v>1366</v>
      </c>
      <c r="B144" t="s">
        <v>350</v>
      </c>
      <c r="C144" t="s">
        <v>1369</v>
      </c>
      <c r="D144">
        <v>2968269</v>
      </c>
      <c r="E144" t="s">
        <v>1366</v>
      </c>
      <c r="G144" t="s">
        <v>1370</v>
      </c>
      <c r="J144">
        <v>15</v>
      </c>
      <c r="K144" s="1" t="s">
        <v>350</v>
      </c>
      <c r="L144" t="s">
        <v>1368</v>
      </c>
      <c r="M144">
        <v>18618</v>
      </c>
      <c r="N144">
        <v>0</v>
      </c>
      <c r="O144">
        <v>24</v>
      </c>
      <c r="P144" t="s">
        <v>12008</v>
      </c>
      <c r="Q144" t="s">
        <v>331</v>
      </c>
      <c r="R144" t="s">
        <v>818</v>
      </c>
      <c r="T144" t="s">
        <v>1367</v>
      </c>
      <c r="U144" t="s">
        <v>296</v>
      </c>
    </row>
    <row r="145" spans="1:21" x14ac:dyDescent="0.3">
      <c r="A145" s="1" t="s">
        <v>1377</v>
      </c>
      <c r="B145" t="s">
        <v>350</v>
      </c>
      <c r="C145" t="s">
        <v>1380</v>
      </c>
      <c r="D145">
        <v>3042741</v>
      </c>
      <c r="E145" t="s">
        <v>1377</v>
      </c>
      <c r="G145" t="s">
        <v>1381</v>
      </c>
      <c r="H145">
        <v>2</v>
      </c>
      <c r="I145" t="s">
        <v>1379</v>
      </c>
      <c r="J145">
        <v>9</v>
      </c>
      <c r="K145" s="1" t="s">
        <v>350</v>
      </c>
      <c r="L145" t="s">
        <v>1378</v>
      </c>
      <c r="M145">
        <v>20524</v>
      </c>
      <c r="N145">
        <v>1</v>
      </c>
      <c r="O145">
        <v>24</v>
      </c>
      <c r="P145" t="s">
        <v>12009</v>
      </c>
      <c r="Q145" t="s">
        <v>362</v>
      </c>
      <c r="R145" t="s">
        <v>438</v>
      </c>
      <c r="T145" t="s">
        <v>510</v>
      </c>
      <c r="U145" t="s">
        <v>296</v>
      </c>
    </row>
    <row r="146" spans="1:21" x14ac:dyDescent="0.3">
      <c r="A146" s="1" t="s">
        <v>1382</v>
      </c>
      <c r="B146" t="s">
        <v>453</v>
      </c>
      <c r="C146" t="s">
        <v>1384</v>
      </c>
      <c r="D146">
        <v>17221</v>
      </c>
      <c r="E146" t="s">
        <v>1382</v>
      </c>
      <c r="G146" t="s">
        <v>1385</v>
      </c>
      <c r="H146">
        <v>5</v>
      </c>
      <c r="J146">
        <v>43</v>
      </c>
      <c r="K146" s="1" t="s">
        <v>453</v>
      </c>
      <c r="L146" t="s">
        <v>1179</v>
      </c>
      <c r="M146">
        <v>16485</v>
      </c>
      <c r="N146">
        <v>1</v>
      </c>
      <c r="O146">
        <v>26</v>
      </c>
      <c r="P146" t="s">
        <v>12010</v>
      </c>
      <c r="Q146" t="s">
        <v>362</v>
      </c>
      <c r="R146" t="s">
        <v>727</v>
      </c>
      <c r="T146" t="s">
        <v>1383</v>
      </c>
      <c r="U146" t="s">
        <v>296</v>
      </c>
    </row>
    <row r="147" spans="1:21" x14ac:dyDescent="0.3">
      <c r="A147" s="1" t="s">
        <v>1386</v>
      </c>
      <c r="B147" t="s">
        <v>453</v>
      </c>
      <c r="C147" t="s">
        <v>1388</v>
      </c>
      <c r="D147">
        <v>3124608</v>
      </c>
      <c r="E147" t="s">
        <v>1386</v>
      </c>
      <c r="F147" t="s">
        <v>329</v>
      </c>
      <c r="G147" t="s">
        <v>1389</v>
      </c>
      <c r="I147" t="s">
        <v>1387</v>
      </c>
      <c r="J147">
        <v>40</v>
      </c>
      <c r="K147" s="1" t="s">
        <v>453</v>
      </c>
      <c r="L147" t="s">
        <v>1133</v>
      </c>
      <c r="M147">
        <v>20686</v>
      </c>
      <c r="N147">
        <v>1</v>
      </c>
      <c r="O147">
        <v>24</v>
      </c>
      <c r="P147" t="s">
        <v>12011</v>
      </c>
      <c r="Q147" t="s">
        <v>494</v>
      </c>
      <c r="R147" t="s">
        <v>319</v>
      </c>
      <c r="T147" t="s">
        <v>945</v>
      </c>
      <c r="U147" t="s">
        <v>306</v>
      </c>
    </row>
    <row r="148" spans="1:21" x14ac:dyDescent="0.3">
      <c r="A148" s="1" t="s">
        <v>1394</v>
      </c>
      <c r="B148" t="s">
        <v>323</v>
      </c>
      <c r="C148" t="s">
        <v>1396</v>
      </c>
      <c r="D148">
        <v>2184059</v>
      </c>
      <c r="E148" t="s">
        <v>1394</v>
      </c>
      <c r="G148" t="s">
        <v>1397</v>
      </c>
      <c r="J148">
        <v>75</v>
      </c>
      <c r="K148" s="1" t="s">
        <v>323</v>
      </c>
      <c r="L148" t="s">
        <v>516</v>
      </c>
      <c r="M148">
        <v>18446</v>
      </c>
      <c r="N148">
        <v>0</v>
      </c>
      <c r="O148">
        <v>24</v>
      </c>
      <c r="P148" t="s">
        <v>12012</v>
      </c>
      <c r="Q148" t="s">
        <v>295</v>
      </c>
      <c r="R148" t="s">
        <v>1395</v>
      </c>
      <c r="T148" t="s">
        <v>502</v>
      </c>
      <c r="U148" t="s">
        <v>296</v>
      </c>
    </row>
    <row r="149" spans="1:21" x14ac:dyDescent="0.3">
      <c r="A149" s="1" t="s">
        <v>1401</v>
      </c>
      <c r="C149" t="s">
        <v>1404</v>
      </c>
      <c r="E149" t="s">
        <v>1401</v>
      </c>
      <c r="J149">
        <v>0</v>
      </c>
      <c r="K149" s="1" t="s">
        <v>297</v>
      </c>
      <c r="L149" t="s">
        <v>1403</v>
      </c>
      <c r="M149">
        <v>17934</v>
      </c>
      <c r="N149">
        <v>0</v>
      </c>
      <c r="P149" t="s">
        <v>12013</v>
      </c>
      <c r="Q149" t="s">
        <v>297</v>
      </c>
      <c r="R149" t="s">
        <v>297</v>
      </c>
      <c r="T149" t="s">
        <v>1402</v>
      </c>
      <c r="U149" t="s">
        <v>296</v>
      </c>
    </row>
    <row r="150" spans="1:21" x14ac:dyDescent="0.3">
      <c r="A150" s="1" t="s">
        <v>1406</v>
      </c>
      <c r="C150" t="s">
        <v>1407</v>
      </c>
      <c r="D150">
        <v>2565757</v>
      </c>
      <c r="E150" t="s">
        <v>1406</v>
      </c>
      <c r="J150">
        <v>0</v>
      </c>
      <c r="K150" s="1" t="s">
        <v>297</v>
      </c>
      <c r="L150" t="s">
        <v>1192</v>
      </c>
      <c r="M150">
        <v>18782</v>
      </c>
      <c r="N150">
        <v>0</v>
      </c>
      <c r="P150" t="s">
        <v>12014</v>
      </c>
      <c r="Q150" t="s">
        <v>297</v>
      </c>
      <c r="R150" t="s">
        <v>297</v>
      </c>
      <c r="T150" t="s">
        <v>615</v>
      </c>
      <c r="U150" t="s">
        <v>296</v>
      </c>
    </row>
    <row r="151" spans="1:21" x14ac:dyDescent="0.3">
      <c r="A151" s="1" t="s">
        <v>1410</v>
      </c>
      <c r="B151" t="s">
        <v>453</v>
      </c>
      <c r="C151" t="s">
        <v>1411</v>
      </c>
      <c r="D151">
        <v>2577089</v>
      </c>
      <c r="E151" t="s">
        <v>1410</v>
      </c>
      <c r="G151" t="s">
        <v>1412</v>
      </c>
      <c r="H151">
        <v>5</v>
      </c>
      <c r="J151">
        <v>46</v>
      </c>
      <c r="K151" s="1" t="s">
        <v>453</v>
      </c>
      <c r="L151" t="s">
        <v>1192</v>
      </c>
      <c r="M151">
        <v>18345</v>
      </c>
      <c r="N151">
        <v>0</v>
      </c>
      <c r="O151">
        <v>25</v>
      </c>
      <c r="P151" t="s">
        <v>12015</v>
      </c>
      <c r="Q151" t="s">
        <v>403</v>
      </c>
      <c r="R151" t="s">
        <v>818</v>
      </c>
      <c r="T151" t="s">
        <v>502</v>
      </c>
      <c r="U151" t="s">
        <v>296</v>
      </c>
    </row>
    <row r="152" spans="1:21" x14ac:dyDescent="0.3">
      <c r="A152" s="1" t="s">
        <v>1414</v>
      </c>
      <c r="C152" t="s">
        <v>1417</v>
      </c>
      <c r="E152" t="s">
        <v>1414</v>
      </c>
      <c r="J152">
        <v>0</v>
      </c>
      <c r="K152" s="1" t="s">
        <v>297</v>
      </c>
      <c r="L152" t="s">
        <v>1416</v>
      </c>
      <c r="M152">
        <v>19683</v>
      </c>
      <c r="N152">
        <v>0</v>
      </c>
      <c r="P152" t="s">
        <v>12016</v>
      </c>
      <c r="Q152" t="s">
        <v>297</v>
      </c>
      <c r="R152" t="s">
        <v>297</v>
      </c>
      <c r="T152" t="s">
        <v>1415</v>
      </c>
      <c r="U152" t="s">
        <v>296</v>
      </c>
    </row>
    <row r="153" spans="1:21" x14ac:dyDescent="0.3">
      <c r="A153" s="1" t="s">
        <v>1418</v>
      </c>
      <c r="B153" t="s">
        <v>350</v>
      </c>
      <c r="C153" t="s">
        <v>1419</v>
      </c>
      <c r="D153">
        <v>4461</v>
      </c>
      <c r="E153" t="s">
        <v>1418</v>
      </c>
      <c r="G153" t="s">
        <v>1420</v>
      </c>
      <c r="J153">
        <v>81</v>
      </c>
      <c r="K153" s="1" t="s">
        <v>350</v>
      </c>
      <c r="L153" t="s">
        <v>1129</v>
      </c>
      <c r="M153">
        <v>2429</v>
      </c>
      <c r="N153">
        <v>16</v>
      </c>
      <c r="O153">
        <v>37</v>
      </c>
      <c r="P153" t="s">
        <v>12017</v>
      </c>
      <c r="Q153" t="s">
        <v>347</v>
      </c>
      <c r="R153" t="s">
        <v>578</v>
      </c>
      <c r="T153" t="s">
        <v>401</v>
      </c>
      <c r="U153" t="s">
        <v>296</v>
      </c>
    </row>
    <row r="154" spans="1:21" x14ac:dyDescent="0.3">
      <c r="A154" s="1" t="s">
        <v>1421</v>
      </c>
      <c r="B154" t="s">
        <v>313</v>
      </c>
      <c r="C154" t="s">
        <v>1423</v>
      </c>
      <c r="D154">
        <v>15187</v>
      </c>
      <c r="E154" t="s">
        <v>1421</v>
      </c>
      <c r="G154" t="s">
        <v>1424</v>
      </c>
      <c r="I154" t="s">
        <v>1422</v>
      </c>
      <c r="J154">
        <v>12</v>
      </c>
      <c r="K154" s="1" t="s">
        <v>313</v>
      </c>
      <c r="L154" t="s">
        <v>495</v>
      </c>
      <c r="M154">
        <v>14404</v>
      </c>
      <c r="N154">
        <v>7</v>
      </c>
      <c r="O154">
        <v>30</v>
      </c>
      <c r="P154" t="s">
        <v>12018</v>
      </c>
      <c r="Q154" t="s">
        <v>347</v>
      </c>
      <c r="R154" t="s">
        <v>312</v>
      </c>
      <c r="T154" t="s">
        <v>580</v>
      </c>
      <c r="U154" t="s">
        <v>296</v>
      </c>
    </row>
    <row r="155" spans="1:21" x14ac:dyDescent="0.3">
      <c r="A155" s="1" t="s">
        <v>1425</v>
      </c>
      <c r="B155" t="s">
        <v>453</v>
      </c>
      <c r="C155" t="s">
        <v>1429</v>
      </c>
      <c r="D155">
        <v>2971435</v>
      </c>
      <c r="E155" t="s">
        <v>1425</v>
      </c>
      <c r="F155" t="s">
        <v>446</v>
      </c>
      <c r="G155" t="s">
        <v>1430</v>
      </c>
      <c r="H155">
        <v>6</v>
      </c>
      <c r="I155" t="s">
        <v>1428</v>
      </c>
      <c r="J155">
        <v>22</v>
      </c>
      <c r="K155" s="1" t="s">
        <v>453</v>
      </c>
      <c r="L155" t="s">
        <v>1427</v>
      </c>
      <c r="M155">
        <v>18225</v>
      </c>
      <c r="N155">
        <v>3</v>
      </c>
      <c r="O155">
        <v>25</v>
      </c>
      <c r="P155" t="s">
        <v>12019</v>
      </c>
      <c r="Q155" t="s">
        <v>399</v>
      </c>
      <c r="R155" t="s">
        <v>540</v>
      </c>
      <c r="T155" t="s">
        <v>1426</v>
      </c>
      <c r="U155" t="s">
        <v>306</v>
      </c>
    </row>
    <row r="156" spans="1:21" x14ac:dyDescent="0.3">
      <c r="A156" s="1" t="s">
        <v>1431</v>
      </c>
      <c r="B156" t="s">
        <v>453</v>
      </c>
      <c r="C156" t="s">
        <v>1434</v>
      </c>
      <c r="D156">
        <v>3139485</v>
      </c>
      <c r="E156" t="s">
        <v>1431</v>
      </c>
      <c r="F156" t="s">
        <v>724</v>
      </c>
      <c r="I156" t="s">
        <v>1433</v>
      </c>
      <c r="J156">
        <v>49</v>
      </c>
      <c r="K156" s="1" t="s">
        <v>453</v>
      </c>
      <c r="L156" t="s">
        <v>1432</v>
      </c>
      <c r="M156">
        <v>20697</v>
      </c>
      <c r="N156">
        <v>1</v>
      </c>
      <c r="P156" t="s">
        <v>12020</v>
      </c>
      <c r="Q156" t="s">
        <v>403</v>
      </c>
      <c r="R156" t="s">
        <v>358</v>
      </c>
      <c r="T156" t="s">
        <v>466</v>
      </c>
      <c r="U156" t="s">
        <v>306</v>
      </c>
    </row>
    <row r="157" spans="1:21" x14ac:dyDescent="0.3">
      <c r="A157" s="1" t="s">
        <v>1437</v>
      </c>
      <c r="B157" t="s">
        <v>313</v>
      </c>
      <c r="C157" t="s">
        <v>1440</v>
      </c>
      <c r="D157">
        <v>17074</v>
      </c>
      <c r="E157" t="s">
        <v>1437</v>
      </c>
      <c r="G157" t="s">
        <v>1441</v>
      </c>
      <c r="J157">
        <v>4</v>
      </c>
      <c r="K157" s="1" t="s">
        <v>313</v>
      </c>
      <c r="L157" t="s">
        <v>1439</v>
      </c>
      <c r="M157">
        <v>16228</v>
      </c>
      <c r="N157">
        <v>1</v>
      </c>
      <c r="O157">
        <v>26</v>
      </c>
      <c r="P157" t="s">
        <v>12021</v>
      </c>
      <c r="Q157" t="s">
        <v>426</v>
      </c>
      <c r="R157" t="s">
        <v>699</v>
      </c>
      <c r="T157" t="s">
        <v>1438</v>
      </c>
      <c r="U157" t="s">
        <v>296</v>
      </c>
    </row>
    <row r="158" spans="1:21" x14ac:dyDescent="0.3">
      <c r="A158" s="1" t="s">
        <v>1442</v>
      </c>
      <c r="B158" t="s">
        <v>323</v>
      </c>
      <c r="C158" t="s">
        <v>1444</v>
      </c>
      <c r="D158">
        <v>11272</v>
      </c>
      <c r="E158" t="s">
        <v>1442</v>
      </c>
      <c r="G158" t="s">
        <v>1445</v>
      </c>
      <c r="J158">
        <v>89</v>
      </c>
      <c r="K158" s="1" t="s">
        <v>323</v>
      </c>
      <c r="L158" t="s">
        <v>1443</v>
      </c>
      <c r="M158">
        <v>3878</v>
      </c>
      <c r="N158">
        <v>7</v>
      </c>
      <c r="O158">
        <v>33</v>
      </c>
      <c r="P158" t="s">
        <v>12022</v>
      </c>
      <c r="Q158" t="s">
        <v>295</v>
      </c>
      <c r="R158" t="s">
        <v>1056</v>
      </c>
      <c r="T158" t="s">
        <v>510</v>
      </c>
      <c r="U158" t="s">
        <v>296</v>
      </c>
    </row>
    <row r="159" spans="1:21" x14ac:dyDescent="0.3">
      <c r="A159" s="1" t="s">
        <v>1446</v>
      </c>
      <c r="B159" t="s">
        <v>453</v>
      </c>
      <c r="C159" t="s">
        <v>1447</v>
      </c>
      <c r="D159">
        <v>4421390</v>
      </c>
      <c r="E159" t="s">
        <v>1446</v>
      </c>
      <c r="F159" t="s">
        <v>354</v>
      </c>
      <c r="G159" t="s">
        <v>1448</v>
      </c>
      <c r="J159">
        <v>39</v>
      </c>
      <c r="K159" s="1" t="s">
        <v>453</v>
      </c>
      <c r="L159" t="s">
        <v>1125</v>
      </c>
      <c r="M159">
        <v>21101</v>
      </c>
      <c r="N159">
        <v>0</v>
      </c>
      <c r="O159">
        <v>24</v>
      </c>
      <c r="P159" t="s">
        <v>12023</v>
      </c>
      <c r="Q159" t="s">
        <v>331</v>
      </c>
      <c r="R159" t="s">
        <v>828</v>
      </c>
      <c r="T159" t="s">
        <v>659</v>
      </c>
      <c r="U159" t="s">
        <v>306</v>
      </c>
    </row>
    <row r="160" spans="1:21" x14ac:dyDescent="0.3">
      <c r="A160" s="1" t="s">
        <v>1453</v>
      </c>
      <c r="B160" t="s">
        <v>453</v>
      </c>
      <c r="C160" t="s">
        <v>1455</v>
      </c>
      <c r="D160">
        <v>17045</v>
      </c>
      <c r="E160" t="s">
        <v>1453</v>
      </c>
      <c r="G160" t="s">
        <v>1456</v>
      </c>
      <c r="J160">
        <v>40</v>
      </c>
      <c r="K160" s="1" t="s">
        <v>453</v>
      </c>
      <c r="L160" t="s">
        <v>1252</v>
      </c>
      <c r="M160">
        <v>16287</v>
      </c>
      <c r="N160">
        <v>5</v>
      </c>
      <c r="O160">
        <v>27</v>
      </c>
      <c r="P160" t="s">
        <v>12024</v>
      </c>
      <c r="Q160" t="s">
        <v>362</v>
      </c>
      <c r="R160" t="s">
        <v>578</v>
      </c>
      <c r="T160" t="s">
        <v>1454</v>
      </c>
      <c r="U160" t="s">
        <v>296</v>
      </c>
    </row>
    <row r="161" spans="1:21" x14ac:dyDescent="0.3">
      <c r="A161" s="1" t="s">
        <v>1460</v>
      </c>
      <c r="B161" t="s">
        <v>313</v>
      </c>
      <c r="C161" t="s">
        <v>1462</v>
      </c>
      <c r="D161">
        <v>2983314</v>
      </c>
      <c r="E161" t="s">
        <v>1460</v>
      </c>
      <c r="F161" t="s">
        <v>299</v>
      </c>
      <c r="G161" t="s">
        <v>1463</v>
      </c>
      <c r="J161">
        <v>5</v>
      </c>
      <c r="K161" s="1" t="s">
        <v>313</v>
      </c>
      <c r="L161" t="s">
        <v>706</v>
      </c>
      <c r="M161">
        <v>19564</v>
      </c>
      <c r="N161">
        <v>1</v>
      </c>
      <c r="O161">
        <v>23</v>
      </c>
      <c r="P161" t="s">
        <v>12025</v>
      </c>
      <c r="Q161" t="s">
        <v>347</v>
      </c>
      <c r="R161" t="s">
        <v>414</v>
      </c>
      <c r="T161" t="s">
        <v>1461</v>
      </c>
      <c r="U161" t="s">
        <v>300</v>
      </c>
    </row>
    <row r="162" spans="1:21" x14ac:dyDescent="0.3">
      <c r="A162" s="1" t="s">
        <v>1464</v>
      </c>
      <c r="B162" t="s">
        <v>453</v>
      </c>
      <c r="C162" t="s">
        <v>1466</v>
      </c>
      <c r="D162">
        <v>2982839</v>
      </c>
      <c r="E162" t="s">
        <v>1464</v>
      </c>
      <c r="G162" t="s">
        <v>1467</v>
      </c>
      <c r="H162">
        <v>7</v>
      </c>
      <c r="J162">
        <v>42</v>
      </c>
      <c r="K162" s="1" t="s">
        <v>453</v>
      </c>
      <c r="L162" t="s">
        <v>1465</v>
      </c>
      <c r="M162">
        <v>19376</v>
      </c>
      <c r="N162">
        <v>2</v>
      </c>
      <c r="O162">
        <v>25</v>
      </c>
      <c r="P162" t="s">
        <v>12026</v>
      </c>
      <c r="Q162" t="s">
        <v>331</v>
      </c>
      <c r="R162" t="s">
        <v>1273</v>
      </c>
      <c r="T162" t="s">
        <v>510</v>
      </c>
      <c r="U162" t="s">
        <v>296</v>
      </c>
    </row>
    <row r="163" spans="1:21" x14ac:dyDescent="0.3">
      <c r="A163" s="1" t="s">
        <v>1468</v>
      </c>
      <c r="B163" t="s">
        <v>453</v>
      </c>
      <c r="C163" t="s">
        <v>1471</v>
      </c>
      <c r="D163">
        <v>12503</v>
      </c>
      <c r="E163" t="s">
        <v>1468</v>
      </c>
      <c r="G163" t="s">
        <v>1472</v>
      </c>
      <c r="J163">
        <v>23</v>
      </c>
      <c r="K163" s="1" t="s">
        <v>453</v>
      </c>
      <c r="L163" t="s">
        <v>1470</v>
      </c>
      <c r="M163">
        <v>8649</v>
      </c>
      <c r="N163">
        <v>10</v>
      </c>
      <c r="O163">
        <v>34</v>
      </c>
      <c r="P163" t="s">
        <v>12027</v>
      </c>
      <c r="Q163" t="s">
        <v>331</v>
      </c>
      <c r="R163" t="s">
        <v>956</v>
      </c>
      <c r="T163" t="s">
        <v>1469</v>
      </c>
      <c r="U163" t="s">
        <v>296</v>
      </c>
    </row>
    <row r="164" spans="1:21" x14ac:dyDescent="0.3">
      <c r="A164" s="1" t="s">
        <v>114</v>
      </c>
      <c r="B164" t="s">
        <v>313</v>
      </c>
      <c r="C164" t="s">
        <v>1476</v>
      </c>
      <c r="D164">
        <v>14880</v>
      </c>
      <c r="E164" t="s">
        <v>114</v>
      </c>
      <c r="F164" t="s">
        <v>647</v>
      </c>
      <c r="G164" t="s">
        <v>1477</v>
      </c>
      <c r="H164">
        <v>1</v>
      </c>
      <c r="I164" t="s">
        <v>1475</v>
      </c>
      <c r="J164">
        <v>8</v>
      </c>
      <c r="K164" s="1" t="s">
        <v>313</v>
      </c>
      <c r="L164" t="s">
        <v>1474</v>
      </c>
      <c r="M164">
        <v>14252</v>
      </c>
      <c r="N164">
        <v>7</v>
      </c>
      <c r="O164">
        <v>30</v>
      </c>
      <c r="P164" t="s">
        <v>12028</v>
      </c>
      <c r="Q164" t="s">
        <v>320</v>
      </c>
      <c r="R164" t="s">
        <v>1240</v>
      </c>
      <c r="T164" t="s">
        <v>1473</v>
      </c>
      <c r="U164" t="s">
        <v>300</v>
      </c>
    </row>
    <row r="165" spans="1:21" x14ac:dyDescent="0.3">
      <c r="A165" s="1" t="s">
        <v>1478</v>
      </c>
      <c r="B165" t="s">
        <v>350</v>
      </c>
      <c r="C165" t="s">
        <v>1480</v>
      </c>
      <c r="D165">
        <v>2575381</v>
      </c>
      <c r="E165" t="s">
        <v>1478</v>
      </c>
      <c r="G165" t="s">
        <v>1481</v>
      </c>
      <c r="H165">
        <v>3</v>
      </c>
      <c r="J165">
        <v>15</v>
      </c>
      <c r="K165" s="1" t="s">
        <v>350</v>
      </c>
      <c r="L165" t="s">
        <v>981</v>
      </c>
      <c r="M165">
        <v>18240</v>
      </c>
      <c r="N165">
        <v>3</v>
      </c>
      <c r="O165">
        <v>26</v>
      </c>
      <c r="P165" t="s">
        <v>12029</v>
      </c>
      <c r="Q165" t="s">
        <v>320</v>
      </c>
      <c r="R165" t="s">
        <v>689</v>
      </c>
      <c r="S165" t="s">
        <v>512</v>
      </c>
      <c r="T165" t="s">
        <v>1479</v>
      </c>
      <c r="U165" t="s">
        <v>513</v>
      </c>
    </row>
    <row r="166" spans="1:21" x14ac:dyDescent="0.3">
      <c r="A166" s="1" t="s">
        <v>1482</v>
      </c>
      <c r="B166" t="s">
        <v>350</v>
      </c>
      <c r="C166" t="s">
        <v>1485</v>
      </c>
      <c r="D166">
        <v>16970</v>
      </c>
      <c r="E166" t="s">
        <v>1482</v>
      </c>
      <c r="G166" t="s">
        <v>866</v>
      </c>
      <c r="J166">
        <v>83</v>
      </c>
      <c r="K166" s="1" t="s">
        <v>350</v>
      </c>
      <c r="L166" t="s">
        <v>1484</v>
      </c>
      <c r="M166">
        <v>15964</v>
      </c>
      <c r="N166">
        <v>1</v>
      </c>
      <c r="O166">
        <v>27</v>
      </c>
      <c r="P166" t="s">
        <v>12030</v>
      </c>
      <c r="Q166" t="s">
        <v>310</v>
      </c>
      <c r="R166" t="s">
        <v>364</v>
      </c>
      <c r="T166" t="s">
        <v>1483</v>
      </c>
      <c r="U166" t="s">
        <v>296</v>
      </c>
    </row>
    <row r="167" spans="1:21" x14ac:dyDescent="0.3">
      <c r="A167" s="1" t="s">
        <v>1487</v>
      </c>
      <c r="B167" t="s">
        <v>453</v>
      </c>
      <c r="C167" t="s">
        <v>1488</v>
      </c>
      <c r="D167">
        <v>16889</v>
      </c>
      <c r="E167" t="s">
        <v>1487</v>
      </c>
      <c r="G167" t="s">
        <v>1489</v>
      </c>
      <c r="J167">
        <v>44</v>
      </c>
      <c r="K167" s="1" t="s">
        <v>453</v>
      </c>
      <c r="L167" t="s">
        <v>516</v>
      </c>
      <c r="M167">
        <v>16402</v>
      </c>
      <c r="N167">
        <v>5</v>
      </c>
      <c r="O167">
        <v>26</v>
      </c>
      <c r="P167" t="s">
        <v>12031</v>
      </c>
      <c r="Q167" t="s">
        <v>362</v>
      </c>
      <c r="R167" t="s">
        <v>699</v>
      </c>
      <c r="T167" t="s">
        <v>401</v>
      </c>
      <c r="U167" t="s">
        <v>296</v>
      </c>
    </row>
    <row r="168" spans="1:21" x14ac:dyDescent="0.3">
      <c r="A168" s="1" t="s">
        <v>1496</v>
      </c>
      <c r="B168" t="s">
        <v>453</v>
      </c>
      <c r="C168" t="s">
        <v>1498</v>
      </c>
      <c r="D168">
        <v>3932449</v>
      </c>
      <c r="E168" t="s">
        <v>1496</v>
      </c>
      <c r="F168" t="s">
        <v>367</v>
      </c>
      <c r="G168" t="s">
        <v>1499</v>
      </c>
      <c r="H168">
        <v>3</v>
      </c>
      <c r="J168">
        <v>22</v>
      </c>
      <c r="K168" s="1" t="s">
        <v>453</v>
      </c>
      <c r="L168" t="s">
        <v>516</v>
      </c>
      <c r="M168">
        <v>20984</v>
      </c>
      <c r="N168">
        <v>0</v>
      </c>
      <c r="O168">
        <v>22</v>
      </c>
      <c r="P168" t="s">
        <v>12032</v>
      </c>
      <c r="Q168" t="s">
        <v>362</v>
      </c>
      <c r="R168" t="s">
        <v>369</v>
      </c>
      <c r="T168" t="s">
        <v>1497</v>
      </c>
      <c r="U168" t="s">
        <v>300</v>
      </c>
    </row>
    <row r="169" spans="1:21" x14ac:dyDescent="0.3">
      <c r="A169" s="1" t="s">
        <v>1502</v>
      </c>
      <c r="B169" t="s">
        <v>350</v>
      </c>
      <c r="C169" t="s">
        <v>1505</v>
      </c>
      <c r="D169">
        <v>15044</v>
      </c>
      <c r="E169" t="s">
        <v>1502</v>
      </c>
      <c r="G169" t="s">
        <v>1506</v>
      </c>
      <c r="J169">
        <v>84</v>
      </c>
      <c r="K169" s="1" t="s">
        <v>350</v>
      </c>
      <c r="L169" t="s">
        <v>1504</v>
      </c>
      <c r="M169">
        <v>14097</v>
      </c>
      <c r="N169">
        <v>2</v>
      </c>
      <c r="O169">
        <v>27</v>
      </c>
      <c r="P169" t="s">
        <v>12033</v>
      </c>
      <c r="Q169" t="s">
        <v>347</v>
      </c>
      <c r="R169" t="s">
        <v>689</v>
      </c>
      <c r="T169" t="s">
        <v>1503</v>
      </c>
      <c r="U169" t="s">
        <v>296</v>
      </c>
    </row>
    <row r="170" spans="1:21" x14ac:dyDescent="0.3">
      <c r="A170" s="1" t="s">
        <v>1512</v>
      </c>
      <c r="B170" t="s">
        <v>439</v>
      </c>
      <c r="C170" t="s">
        <v>1513</v>
      </c>
      <c r="D170">
        <v>3791111</v>
      </c>
      <c r="E170" t="s">
        <v>1512</v>
      </c>
      <c r="G170" t="s">
        <v>1271</v>
      </c>
      <c r="H170">
        <v>2</v>
      </c>
      <c r="J170">
        <v>9</v>
      </c>
      <c r="K170" s="1" t="s">
        <v>439</v>
      </c>
      <c r="L170" t="s">
        <v>495</v>
      </c>
      <c r="M170">
        <v>20255</v>
      </c>
      <c r="N170">
        <v>1</v>
      </c>
      <c r="O170">
        <v>24</v>
      </c>
      <c r="P170" t="s">
        <v>12034</v>
      </c>
      <c r="Q170" t="s">
        <v>362</v>
      </c>
      <c r="R170" t="s">
        <v>487</v>
      </c>
      <c r="T170" t="s">
        <v>1088</v>
      </c>
      <c r="U170" t="s">
        <v>296</v>
      </c>
    </row>
    <row r="171" spans="1:21" x14ac:dyDescent="0.3">
      <c r="A171" s="1" t="s">
        <v>1516</v>
      </c>
      <c r="B171" t="s">
        <v>350</v>
      </c>
      <c r="C171" t="s">
        <v>1518</v>
      </c>
      <c r="D171">
        <v>2975817</v>
      </c>
      <c r="E171" t="s">
        <v>1516</v>
      </c>
      <c r="G171" t="s">
        <v>1519</v>
      </c>
      <c r="J171">
        <v>19</v>
      </c>
      <c r="K171" s="1" t="s">
        <v>350</v>
      </c>
      <c r="L171" t="s">
        <v>1517</v>
      </c>
      <c r="M171">
        <v>18234</v>
      </c>
      <c r="N171">
        <v>3</v>
      </c>
      <c r="O171">
        <v>26</v>
      </c>
      <c r="P171" t="s">
        <v>12035</v>
      </c>
      <c r="Q171" t="s">
        <v>347</v>
      </c>
      <c r="R171" t="s">
        <v>364</v>
      </c>
      <c r="S171" t="s">
        <v>512</v>
      </c>
      <c r="T171" t="s">
        <v>484</v>
      </c>
      <c r="U171" t="s">
        <v>513</v>
      </c>
    </row>
    <row r="172" spans="1:21" x14ac:dyDescent="0.3">
      <c r="A172" s="1" t="s">
        <v>1522</v>
      </c>
      <c r="B172" t="s">
        <v>453</v>
      </c>
      <c r="C172" t="s">
        <v>1527</v>
      </c>
      <c r="D172">
        <v>2576280</v>
      </c>
      <c r="E172" t="s">
        <v>1522</v>
      </c>
      <c r="G172" t="s">
        <v>1528</v>
      </c>
      <c r="I172" t="s">
        <v>1525</v>
      </c>
      <c r="J172">
        <v>44</v>
      </c>
      <c r="K172" s="1" t="s">
        <v>1526</v>
      </c>
      <c r="L172" t="s">
        <v>371</v>
      </c>
      <c r="M172">
        <v>18435</v>
      </c>
      <c r="N172">
        <v>3</v>
      </c>
      <c r="O172">
        <v>26</v>
      </c>
      <c r="P172" t="s">
        <v>12036</v>
      </c>
      <c r="Q172" t="s">
        <v>426</v>
      </c>
      <c r="R172" t="s">
        <v>1523</v>
      </c>
      <c r="T172" t="s">
        <v>1524</v>
      </c>
      <c r="U172" t="s">
        <v>296</v>
      </c>
    </row>
    <row r="173" spans="1:21" x14ac:dyDescent="0.3">
      <c r="A173" s="1" t="s">
        <v>164</v>
      </c>
      <c r="B173" t="s">
        <v>453</v>
      </c>
      <c r="C173" t="s">
        <v>1533</v>
      </c>
      <c r="D173">
        <v>17359</v>
      </c>
      <c r="E173" t="s">
        <v>164</v>
      </c>
      <c r="F173" t="s">
        <v>308</v>
      </c>
      <c r="G173" t="s">
        <v>1534</v>
      </c>
      <c r="H173">
        <v>1</v>
      </c>
      <c r="I173" t="s">
        <v>1532</v>
      </c>
      <c r="J173">
        <v>26</v>
      </c>
      <c r="K173" s="1" t="s">
        <v>453</v>
      </c>
      <c r="L173" t="s">
        <v>516</v>
      </c>
      <c r="M173">
        <v>16031</v>
      </c>
      <c r="N173">
        <v>5</v>
      </c>
      <c r="O173">
        <v>27</v>
      </c>
      <c r="P173" t="s">
        <v>12037</v>
      </c>
      <c r="Q173" t="s">
        <v>362</v>
      </c>
      <c r="R173" t="s">
        <v>377</v>
      </c>
      <c r="T173" t="s">
        <v>1531</v>
      </c>
      <c r="U173" t="s">
        <v>300</v>
      </c>
    </row>
    <row r="174" spans="1:21" x14ac:dyDescent="0.3">
      <c r="A174" s="1" t="s">
        <v>1538</v>
      </c>
      <c r="B174" t="s">
        <v>313</v>
      </c>
      <c r="C174" t="s">
        <v>1539</v>
      </c>
      <c r="D174">
        <v>15891</v>
      </c>
      <c r="E174" t="s">
        <v>1538</v>
      </c>
      <c r="G174" t="s">
        <v>1540</v>
      </c>
      <c r="J174">
        <v>4</v>
      </c>
      <c r="K174" s="1" t="s">
        <v>313</v>
      </c>
      <c r="L174" t="s">
        <v>1207</v>
      </c>
      <c r="M174">
        <v>15093</v>
      </c>
      <c r="N174">
        <v>6</v>
      </c>
      <c r="O174">
        <v>29</v>
      </c>
      <c r="P174" t="s">
        <v>12038</v>
      </c>
      <c r="Q174" t="s">
        <v>347</v>
      </c>
      <c r="R174" t="s">
        <v>501</v>
      </c>
      <c r="T174" t="s">
        <v>473</v>
      </c>
      <c r="U174" t="s">
        <v>296</v>
      </c>
    </row>
    <row r="175" spans="1:21" x14ac:dyDescent="0.3">
      <c r="A175" s="1" t="s">
        <v>1541</v>
      </c>
      <c r="B175" t="s">
        <v>313</v>
      </c>
      <c r="C175" t="s">
        <v>1543</v>
      </c>
      <c r="D175">
        <v>3916447</v>
      </c>
      <c r="E175" t="s">
        <v>1541</v>
      </c>
      <c r="F175" t="s">
        <v>316</v>
      </c>
      <c r="J175">
        <v>5</v>
      </c>
      <c r="K175" s="1" t="s">
        <v>313</v>
      </c>
      <c r="L175" t="s">
        <v>1542</v>
      </c>
      <c r="M175">
        <v>21467</v>
      </c>
      <c r="N175">
        <v>0</v>
      </c>
      <c r="P175" t="s">
        <v>12039</v>
      </c>
      <c r="Q175" t="s">
        <v>320</v>
      </c>
      <c r="R175" t="s">
        <v>377</v>
      </c>
      <c r="T175" t="s">
        <v>1100</v>
      </c>
      <c r="U175" t="s">
        <v>300</v>
      </c>
    </row>
    <row r="176" spans="1:21" x14ac:dyDescent="0.3">
      <c r="A176" s="1" t="s">
        <v>1546</v>
      </c>
      <c r="C176" t="s">
        <v>1549</v>
      </c>
      <c r="E176" t="s">
        <v>1546</v>
      </c>
      <c r="J176">
        <v>0</v>
      </c>
      <c r="K176" s="1" t="s">
        <v>297</v>
      </c>
      <c r="L176" t="s">
        <v>1548</v>
      </c>
      <c r="M176">
        <v>18793</v>
      </c>
      <c r="N176">
        <v>0</v>
      </c>
      <c r="P176" t="s">
        <v>12040</v>
      </c>
      <c r="Q176" t="s">
        <v>297</v>
      </c>
      <c r="R176" t="s">
        <v>297</v>
      </c>
      <c r="T176" t="s">
        <v>1547</v>
      </c>
      <c r="U176" t="s">
        <v>296</v>
      </c>
    </row>
    <row r="177" spans="1:21" x14ac:dyDescent="0.3">
      <c r="A177" s="1" t="s">
        <v>1551</v>
      </c>
      <c r="B177" t="s">
        <v>453</v>
      </c>
      <c r="C177" t="s">
        <v>1554</v>
      </c>
      <c r="D177">
        <v>10693</v>
      </c>
      <c r="E177" t="s">
        <v>1551</v>
      </c>
      <c r="G177" t="s">
        <v>1555</v>
      </c>
      <c r="J177">
        <v>44</v>
      </c>
      <c r="K177" s="1" t="s">
        <v>453</v>
      </c>
      <c r="L177" t="s">
        <v>1553</v>
      </c>
      <c r="M177">
        <v>2220</v>
      </c>
      <c r="N177">
        <v>8</v>
      </c>
      <c r="O177">
        <v>31</v>
      </c>
      <c r="P177" t="s">
        <v>12041</v>
      </c>
      <c r="Q177" t="s">
        <v>494</v>
      </c>
      <c r="R177" t="s">
        <v>1240</v>
      </c>
      <c r="T177" t="s">
        <v>1552</v>
      </c>
      <c r="U177" t="s">
        <v>296</v>
      </c>
    </row>
    <row r="178" spans="1:21" x14ac:dyDescent="0.3">
      <c r="A178" s="1" t="s">
        <v>1556</v>
      </c>
      <c r="B178" t="s">
        <v>323</v>
      </c>
      <c r="C178" t="s">
        <v>1559</v>
      </c>
      <c r="D178">
        <v>3150065</v>
      </c>
      <c r="E178" t="s">
        <v>1556</v>
      </c>
      <c r="G178" t="s">
        <v>375</v>
      </c>
      <c r="J178">
        <v>40</v>
      </c>
      <c r="K178" s="1" t="s">
        <v>323</v>
      </c>
      <c r="L178" t="s">
        <v>1558</v>
      </c>
      <c r="M178">
        <v>18486</v>
      </c>
      <c r="N178">
        <v>0</v>
      </c>
      <c r="O178">
        <v>25</v>
      </c>
      <c r="P178" t="s">
        <v>12042</v>
      </c>
      <c r="Q178" t="s">
        <v>320</v>
      </c>
      <c r="R178" t="s">
        <v>528</v>
      </c>
      <c r="T178" t="s">
        <v>1557</v>
      </c>
      <c r="U178" t="s">
        <v>296</v>
      </c>
    </row>
    <row r="179" spans="1:21" x14ac:dyDescent="0.3">
      <c r="A179" s="1" t="s">
        <v>1562</v>
      </c>
      <c r="B179" t="s">
        <v>323</v>
      </c>
      <c r="C179" t="s">
        <v>1563</v>
      </c>
      <c r="D179">
        <v>14289</v>
      </c>
      <c r="E179" t="s">
        <v>1562</v>
      </c>
      <c r="G179" t="s">
        <v>1564</v>
      </c>
      <c r="J179">
        <v>85</v>
      </c>
      <c r="K179" s="1" t="s">
        <v>323</v>
      </c>
      <c r="L179" t="s">
        <v>943</v>
      </c>
      <c r="M179">
        <v>14768</v>
      </c>
      <c r="N179">
        <v>2</v>
      </c>
      <c r="O179">
        <v>29</v>
      </c>
      <c r="P179" t="s">
        <v>12043</v>
      </c>
      <c r="Q179" t="s">
        <v>295</v>
      </c>
      <c r="R179" t="s">
        <v>391</v>
      </c>
      <c r="T179" t="s">
        <v>690</v>
      </c>
      <c r="U179" t="s">
        <v>296</v>
      </c>
    </row>
    <row r="180" spans="1:21" x14ac:dyDescent="0.3">
      <c r="A180" s="1" t="s">
        <v>1566</v>
      </c>
      <c r="B180" t="s">
        <v>453</v>
      </c>
      <c r="C180" t="s">
        <v>1569</v>
      </c>
      <c r="D180">
        <v>14005</v>
      </c>
      <c r="E180" t="s">
        <v>1566</v>
      </c>
      <c r="G180" t="s">
        <v>1570</v>
      </c>
      <c r="I180" t="s">
        <v>1568</v>
      </c>
      <c r="J180">
        <v>29</v>
      </c>
      <c r="K180" s="1" t="s">
        <v>453</v>
      </c>
      <c r="L180" t="s">
        <v>1101</v>
      </c>
      <c r="M180">
        <v>13124</v>
      </c>
      <c r="N180">
        <v>8</v>
      </c>
      <c r="O180">
        <v>31</v>
      </c>
      <c r="P180" t="s">
        <v>12044</v>
      </c>
      <c r="Q180" t="s">
        <v>310</v>
      </c>
      <c r="R180" t="s">
        <v>438</v>
      </c>
      <c r="T180" t="s">
        <v>1567</v>
      </c>
      <c r="U180" t="s">
        <v>296</v>
      </c>
    </row>
    <row r="181" spans="1:21" x14ac:dyDescent="0.3">
      <c r="A181" s="1" t="s">
        <v>1573</v>
      </c>
      <c r="B181" t="s">
        <v>323</v>
      </c>
      <c r="C181" t="s">
        <v>1574</v>
      </c>
      <c r="D181">
        <v>8485</v>
      </c>
      <c r="E181" t="s">
        <v>1573</v>
      </c>
      <c r="G181" t="s">
        <v>1575</v>
      </c>
      <c r="J181">
        <v>83</v>
      </c>
      <c r="K181" s="1" t="s">
        <v>323</v>
      </c>
      <c r="L181" t="s">
        <v>829</v>
      </c>
      <c r="M181">
        <v>11751</v>
      </c>
      <c r="N181">
        <v>10</v>
      </c>
      <c r="O181">
        <v>35</v>
      </c>
      <c r="P181" t="s">
        <v>12045</v>
      </c>
      <c r="Q181" t="s">
        <v>426</v>
      </c>
      <c r="R181" t="s">
        <v>702</v>
      </c>
      <c r="T181" t="s">
        <v>615</v>
      </c>
      <c r="U181" t="s">
        <v>296</v>
      </c>
    </row>
    <row r="182" spans="1:21" x14ac:dyDescent="0.3">
      <c r="A182" s="1" t="s">
        <v>1577</v>
      </c>
      <c r="B182" t="s">
        <v>453</v>
      </c>
      <c r="C182" t="s">
        <v>1581</v>
      </c>
      <c r="D182">
        <v>2978244</v>
      </c>
      <c r="E182" t="s">
        <v>1577</v>
      </c>
      <c r="F182" t="s">
        <v>481</v>
      </c>
      <c r="G182" t="s">
        <v>1582</v>
      </c>
      <c r="H182">
        <v>5</v>
      </c>
      <c r="I182" t="s">
        <v>1580</v>
      </c>
      <c r="J182">
        <v>30</v>
      </c>
      <c r="K182" s="1" t="s">
        <v>453</v>
      </c>
      <c r="L182" t="s">
        <v>1579</v>
      </c>
      <c r="M182">
        <v>19206</v>
      </c>
      <c r="N182">
        <v>2</v>
      </c>
      <c r="O182">
        <v>25</v>
      </c>
      <c r="P182" t="s">
        <v>12046</v>
      </c>
      <c r="Q182" t="s">
        <v>310</v>
      </c>
      <c r="R182" t="s">
        <v>956</v>
      </c>
      <c r="T182" t="s">
        <v>1578</v>
      </c>
      <c r="U182" t="s">
        <v>300</v>
      </c>
    </row>
    <row r="183" spans="1:21" x14ac:dyDescent="0.3">
      <c r="A183" s="1" t="s">
        <v>1583</v>
      </c>
      <c r="B183" t="s">
        <v>313</v>
      </c>
      <c r="C183" t="s">
        <v>1585</v>
      </c>
      <c r="E183" t="s">
        <v>1583</v>
      </c>
      <c r="G183" t="s">
        <v>1586</v>
      </c>
      <c r="J183">
        <v>0</v>
      </c>
      <c r="K183" s="1" t="s">
        <v>313</v>
      </c>
      <c r="L183" t="s">
        <v>1584</v>
      </c>
      <c r="M183">
        <v>17047</v>
      </c>
      <c r="N183">
        <v>0</v>
      </c>
      <c r="O183">
        <v>25</v>
      </c>
      <c r="P183" t="s">
        <v>12047</v>
      </c>
      <c r="Q183" t="s">
        <v>426</v>
      </c>
      <c r="R183" t="s">
        <v>319</v>
      </c>
      <c r="T183" t="s">
        <v>957</v>
      </c>
      <c r="U183" t="s">
        <v>296</v>
      </c>
    </row>
    <row r="184" spans="1:21" x14ac:dyDescent="0.3">
      <c r="A184" s="1" t="s">
        <v>1587</v>
      </c>
      <c r="B184" t="s">
        <v>313</v>
      </c>
      <c r="C184" t="s">
        <v>1589</v>
      </c>
      <c r="E184" t="s">
        <v>1587</v>
      </c>
      <c r="G184" t="s">
        <v>1590</v>
      </c>
      <c r="J184">
        <v>6</v>
      </c>
      <c r="K184" s="1" t="s">
        <v>313</v>
      </c>
      <c r="L184" t="s">
        <v>1588</v>
      </c>
      <c r="M184">
        <v>12498</v>
      </c>
      <c r="N184">
        <v>8</v>
      </c>
      <c r="O184">
        <v>37</v>
      </c>
      <c r="P184" t="s">
        <v>12048</v>
      </c>
      <c r="Q184" t="s">
        <v>320</v>
      </c>
      <c r="R184" t="s">
        <v>668</v>
      </c>
      <c r="T184" t="s">
        <v>559</v>
      </c>
      <c r="U184" t="s">
        <v>296</v>
      </c>
    </row>
    <row r="185" spans="1:21" x14ac:dyDescent="0.3">
      <c r="A185" s="1" t="s">
        <v>1591</v>
      </c>
      <c r="B185" t="s">
        <v>453</v>
      </c>
      <c r="C185" t="s">
        <v>1592</v>
      </c>
      <c r="D185">
        <v>3915411</v>
      </c>
      <c r="E185" t="s">
        <v>1591</v>
      </c>
      <c r="F185" t="s">
        <v>724</v>
      </c>
      <c r="G185" t="s">
        <v>1593</v>
      </c>
      <c r="H185">
        <v>5</v>
      </c>
      <c r="J185">
        <v>38</v>
      </c>
      <c r="K185" s="1" t="s">
        <v>453</v>
      </c>
      <c r="L185" t="s">
        <v>1129</v>
      </c>
      <c r="M185">
        <v>20837</v>
      </c>
      <c r="N185">
        <v>0</v>
      </c>
      <c r="O185">
        <v>21</v>
      </c>
      <c r="P185" t="s">
        <v>12049</v>
      </c>
      <c r="Q185" t="s">
        <v>403</v>
      </c>
      <c r="R185" t="s">
        <v>782</v>
      </c>
      <c r="T185" t="s">
        <v>1435</v>
      </c>
      <c r="U185" t="s">
        <v>300</v>
      </c>
    </row>
    <row r="186" spans="1:21" x14ac:dyDescent="0.3">
      <c r="A186" s="1" t="s">
        <v>1596</v>
      </c>
      <c r="B186" t="s">
        <v>313</v>
      </c>
      <c r="C186" t="s">
        <v>1598</v>
      </c>
      <c r="E186" t="s">
        <v>1596</v>
      </c>
      <c r="G186" t="s">
        <v>1599</v>
      </c>
      <c r="J186">
        <v>8</v>
      </c>
      <c r="K186" s="1" t="s">
        <v>313</v>
      </c>
      <c r="L186" t="s">
        <v>1597</v>
      </c>
      <c r="M186">
        <v>9672</v>
      </c>
      <c r="N186">
        <v>0</v>
      </c>
      <c r="O186">
        <v>34</v>
      </c>
      <c r="P186" t="s">
        <v>12050</v>
      </c>
      <c r="Q186" t="s">
        <v>295</v>
      </c>
      <c r="R186" t="s">
        <v>578</v>
      </c>
      <c r="T186" t="s">
        <v>676</v>
      </c>
      <c r="U186" t="s">
        <v>296</v>
      </c>
    </row>
    <row r="187" spans="1:21" x14ac:dyDescent="0.3">
      <c r="A187" s="1" t="s">
        <v>1608</v>
      </c>
      <c r="B187" t="s">
        <v>323</v>
      </c>
      <c r="C187" t="s">
        <v>1611</v>
      </c>
      <c r="D187">
        <v>3917962</v>
      </c>
      <c r="E187" t="s">
        <v>1608</v>
      </c>
      <c r="F187" t="s">
        <v>367</v>
      </c>
      <c r="G187" t="s">
        <v>1612</v>
      </c>
      <c r="H187">
        <v>2</v>
      </c>
      <c r="J187">
        <v>87</v>
      </c>
      <c r="K187" s="1" t="s">
        <v>323</v>
      </c>
      <c r="L187" t="s">
        <v>1610</v>
      </c>
      <c r="M187">
        <v>20952</v>
      </c>
      <c r="N187">
        <v>0</v>
      </c>
      <c r="O187">
        <v>23</v>
      </c>
      <c r="P187" t="s">
        <v>12051</v>
      </c>
      <c r="Q187" t="s">
        <v>426</v>
      </c>
      <c r="R187" t="s">
        <v>551</v>
      </c>
      <c r="T187" t="s">
        <v>1609</v>
      </c>
      <c r="U187" t="s">
        <v>300</v>
      </c>
    </row>
    <row r="188" spans="1:21" x14ac:dyDescent="0.3">
      <c r="A188" s="1" t="s">
        <v>71</v>
      </c>
      <c r="B188" t="s">
        <v>350</v>
      </c>
      <c r="C188" t="s">
        <v>1616</v>
      </c>
      <c r="D188">
        <v>2576716</v>
      </c>
      <c r="E188" t="s">
        <v>71</v>
      </c>
      <c r="F188" t="s">
        <v>354</v>
      </c>
      <c r="G188" t="s">
        <v>1617</v>
      </c>
      <c r="H188">
        <v>1</v>
      </c>
      <c r="I188" t="s">
        <v>1615</v>
      </c>
      <c r="J188">
        <v>82</v>
      </c>
      <c r="K188" s="1" t="s">
        <v>350</v>
      </c>
      <c r="L188" t="s">
        <v>1614</v>
      </c>
      <c r="M188">
        <v>16866</v>
      </c>
      <c r="N188">
        <v>4</v>
      </c>
      <c r="O188">
        <v>26</v>
      </c>
      <c r="P188" t="s">
        <v>12052</v>
      </c>
      <c r="Q188" t="s">
        <v>399</v>
      </c>
      <c r="R188" t="s">
        <v>571</v>
      </c>
      <c r="T188" t="s">
        <v>1613</v>
      </c>
      <c r="U188" t="s">
        <v>300</v>
      </c>
    </row>
    <row r="189" spans="1:21" x14ac:dyDescent="0.3">
      <c r="A189" s="1" t="s">
        <v>1626</v>
      </c>
      <c r="B189" t="s">
        <v>323</v>
      </c>
      <c r="C189" t="s">
        <v>1627</v>
      </c>
      <c r="E189" t="s">
        <v>1626</v>
      </c>
      <c r="G189" t="s">
        <v>1628</v>
      </c>
      <c r="J189">
        <v>87</v>
      </c>
      <c r="K189" s="1" t="s">
        <v>323</v>
      </c>
      <c r="L189" t="s">
        <v>1119</v>
      </c>
      <c r="M189">
        <v>2350</v>
      </c>
      <c r="N189">
        <v>8</v>
      </c>
      <c r="O189">
        <v>34</v>
      </c>
      <c r="P189" t="s">
        <v>12053</v>
      </c>
      <c r="Q189" t="s">
        <v>295</v>
      </c>
      <c r="R189" t="s">
        <v>514</v>
      </c>
      <c r="T189" t="s">
        <v>779</v>
      </c>
      <c r="U189" t="s">
        <v>296</v>
      </c>
    </row>
    <row r="190" spans="1:21" x14ac:dyDescent="0.3">
      <c r="A190" s="1" t="s">
        <v>17</v>
      </c>
      <c r="B190" t="s">
        <v>350</v>
      </c>
      <c r="C190" t="s">
        <v>1631</v>
      </c>
      <c r="D190">
        <v>17437</v>
      </c>
      <c r="E190" t="s">
        <v>17</v>
      </c>
      <c r="F190" t="s">
        <v>901</v>
      </c>
      <c r="G190" t="s">
        <v>1632</v>
      </c>
      <c r="H190">
        <v>1</v>
      </c>
      <c r="I190" t="s">
        <v>1630</v>
      </c>
      <c r="J190">
        <v>18</v>
      </c>
      <c r="K190" s="1" t="s">
        <v>350</v>
      </c>
      <c r="L190" t="s">
        <v>1629</v>
      </c>
      <c r="M190">
        <v>16129</v>
      </c>
      <c r="N190">
        <v>5</v>
      </c>
      <c r="O190">
        <v>28</v>
      </c>
      <c r="P190" t="s">
        <v>12054</v>
      </c>
      <c r="Q190" t="s">
        <v>639</v>
      </c>
      <c r="R190" t="s">
        <v>65</v>
      </c>
      <c r="T190" t="s">
        <v>546</v>
      </c>
      <c r="U190" t="s">
        <v>300</v>
      </c>
    </row>
    <row r="191" spans="1:21" x14ac:dyDescent="0.3">
      <c r="A191" s="1" t="s">
        <v>377</v>
      </c>
      <c r="B191" t="s">
        <v>350</v>
      </c>
      <c r="C191" t="s">
        <v>1634</v>
      </c>
      <c r="D191">
        <v>11408</v>
      </c>
      <c r="E191" t="s">
        <v>377</v>
      </c>
      <c r="G191" t="s">
        <v>1635</v>
      </c>
      <c r="J191">
        <v>19</v>
      </c>
      <c r="K191" s="1" t="s">
        <v>350</v>
      </c>
      <c r="L191" t="s">
        <v>1633</v>
      </c>
      <c r="M191">
        <v>5537</v>
      </c>
      <c r="N191">
        <v>8</v>
      </c>
      <c r="O191">
        <v>32</v>
      </c>
      <c r="P191" t="s">
        <v>12055</v>
      </c>
      <c r="Q191" t="s">
        <v>310</v>
      </c>
      <c r="R191" t="s">
        <v>765</v>
      </c>
      <c r="T191" t="s">
        <v>449</v>
      </c>
      <c r="U191" t="s">
        <v>296</v>
      </c>
    </row>
    <row r="192" spans="1:21" x14ac:dyDescent="0.3">
      <c r="A192" s="1" t="s">
        <v>1636</v>
      </c>
      <c r="B192" t="s">
        <v>313</v>
      </c>
      <c r="C192" t="s">
        <v>1639</v>
      </c>
      <c r="D192">
        <v>3124092</v>
      </c>
      <c r="E192" t="s">
        <v>1636</v>
      </c>
      <c r="F192" t="s">
        <v>573</v>
      </c>
      <c r="G192" t="s">
        <v>1640</v>
      </c>
      <c r="I192" t="s">
        <v>1638</v>
      </c>
      <c r="J192">
        <v>9</v>
      </c>
      <c r="K192" s="1" t="s">
        <v>313</v>
      </c>
      <c r="L192" t="s">
        <v>1637</v>
      </c>
      <c r="M192">
        <v>20703</v>
      </c>
      <c r="N192">
        <v>1</v>
      </c>
      <c r="O192">
        <v>23</v>
      </c>
      <c r="P192" t="s">
        <v>12056</v>
      </c>
      <c r="Q192" t="s">
        <v>310</v>
      </c>
      <c r="R192" t="s">
        <v>358</v>
      </c>
      <c r="T192" t="s">
        <v>510</v>
      </c>
      <c r="U192" t="s">
        <v>300</v>
      </c>
    </row>
    <row r="193" spans="1:21" x14ac:dyDescent="0.3">
      <c r="A193" s="1" t="s">
        <v>1641</v>
      </c>
      <c r="B193" t="s">
        <v>323</v>
      </c>
      <c r="C193" t="s">
        <v>1643</v>
      </c>
      <c r="E193" t="s">
        <v>1641</v>
      </c>
      <c r="F193" t="s">
        <v>901</v>
      </c>
      <c r="G193" t="s">
        <v>1644</v>
      </c>
      <c r="J193">
        <v>0</v>
      </c>
      <c r="K193" s="1" t="s">
        <v>323</v>
      </c>
      <c r="L193" t="s">
        <v>542</v>
      </c>
      <c r="M193">
        <v>19432</v>
      </c>
      <c r="N193">
        <v>1</v>
      </c>
      <c r="O193">
        <v>23</v>
      </c>
      <c r="P193" t="s">
        <v>12057</v>
      </c>
      <c r="Q193" t="s">
        <v>305</v>
      </c>
      <c r="R193" t="s">
        <v>1273</v>
      </c>
      <c r="T193" t="s">
        <v>1642</v>
      </c>
      <c r="U193" t="s">
        <v>300</v>
      </c>
    </row>
    <row r="194" spans="1:21" x14ac:dyDescent="0.3">
      <c r="A194" s="1" t="s">
        <v>1645</v>
      </c>
      <c r="C194" t="s">
        <v>1648</v>
      </c>
      <c r="E194" t="s">
        <v>1645</v>
      </c>
      <c r="J194">
        <v>0</v>
      </c>
      <c r="K194" s="1" t="s">
        <v>297</v>
      </c>
      <c r="L194" t="s">
        <v>1647</v>
      </c>
      <c r="M194">
        <v>17368</v>
      </c>
      <c r="P194" t="s">
        <v>12058</v>
      </c>
      <c r="Q194" t="s">
        <v>297</v>
      </c>
      <c r="R194" t="s">
        <v>297</v>
      </c>
      <c r="T194" t="s">
        <v>1646</v>
      </c>
      <c r="U194" t="s">
        <v>296</v>
      </c>
    </row>
    <row r="195" spans="1:21" x14ac:dyDescent="0.3">
      <c r="A195" s="1" t="s">
        <v>167</v>
      </c>
      <c r="B195" t="s">
        <v>453</v>
      </c>
      <c r="C195" t="s">
        <v>1652</v>
      </c>
      <c r="D195">
        <v>3122866</v>
      </c>
      <c r="E195" t="s">
        <v>167</v>
      </c>
      <c r="F195" t="s">
        <v>1392</v>
      </c>
      <c r="G195" t="s">
        <v>1653</v>
      </c>
      <c r="H195">
        <v>3</v>
      </c>
      <c r="I195" t="s">
        <v>1651</v>
      </c>
      <c r="J195">
        <v>23</v>
      </c>
      <c r="K195" s="1" t="s">
        <v>453</v>
      </c>
      <c r="L195" t="s">
        <v>1650</v>
      </c>
      <c r="M195">
        <v>17970</v>
      </c>
      <c r="N195">
        <v>3</v>
      </c>
      <c r="O195">
        <v>27</v>
      </c>
      <c r="P195" t="s">
        <v>12059</v>
      </c>
      <c r="Q195" t="s">
        <v>362</v>
      </c>
      <c r="R195" t="s">
        <v>765</v>
      </c>
      <c r="T195" t="s">
        <v>1649</v>
      </c>
      <c r="U195" t="s">
        <v>300</v>
      </c>
    </row>
    <row r="196" spans="1:21" x14ac:dyDescent="0.3">
      <c r="A196" s="1" t="s">
        <v>1655</v>
      </c>
      <c r="B196" t="s">
        <v>350</v>
      </c>
      <c r="C196" t="s">
        <v>1657</v>
      </c>
      <c r="D196">
        <v>3949031</v>
      </c>
      <c r="E196" t="s">
        <v>1655</v>
      </c>
      <c r="G196" t="s">
        <v>1658</v>
      </c>
      <c r="J196">
        <v>84</v>
      </c>
      <c r="K196" s="1" t="s">
        <v>350</v>
      </c>
      <c r="L196" t="s">
        <v>1656</v>
      </c>
      <c r="M196">
        <v>19602</v>
      </c>
      <c r="N196">
        <v>2</v>
      </c>
      <c r="O196">
        <v>27</v>
      </c>
      <c r="P196" t="s">
        <v>12060</v>
      </c>
      <c r="Q196" t="s">
        <v>310</v>
      </c>
      <c r="R196" t="s">
        <v>432</v>
      </c>
      <c r="T196" t="s">
        <v>676</v>
      </c>
      <c r="U196" t="s">
        <v>296</v>
      </c>
    </row>
    <row r="197" spans="1:21" x14ac:dyDescent="0.3">
      <c r="A197" s="1" t="s">
        <v>1659</v>
      </c>
      <c r="B197" t="s">
        <v>350</v>
      </c>
      <c r="C197" t="s">
        <v>1662</v>
      </c>
      <c r="D197">
        <v>3060040</v>
      </c>
      <c r="E197" t="s">
        <v>1659</v>
      </c>
      <c r="G197" t="s">
        <v>1663</v>
      </c>
      <c r="J197">
        <v>6</v>
      </c>
      <c r="K197" s="1" t="s">
        <v>350</v>
      </c>
      <c r="L197" t="s">
        <v>1661</v>
      </c>
      <c r="M197">
        <v>19392</v>
      </c>
      <c r="N197">
        <v>2</v>
      </c>
      <c r="O197">
        <v>24</v>
      </c>
      <c r="P197" t="s">
        <v>12061</v>
      </c>
      <c r="Q197" t="s">
        <v>320</v>
      </c>
      <c r="R197" t="s">
        <v>540</v>
      </c>
      <c r="T197" t="s">
        <v>1660</v>
      </c>
      <c r="U197" t="s">
        <v>296</v>
      </c>
    </row>
    <row r="198" spans="1:21" x14ac:dyDescent="0.3">
      <c r="A198" s="1" t="s">
        <v>87</v>
      </c>
      <c r="B198" t="s">
        <v>350</v>
      </c>
      <c r="C198" t="s">
        <v>1667</v>
      </c>
      <c r="D198">
        <v>14053</v>
      </c>
      <c r="E198" t="s">
        <v>87</v>
      </c>
      <c r="F198" t="s">
        <v>748</v>
      </c>
      <c r="G198" t="s">
        <v>1668</v>
      </c>
      <c r="H198">
        <v>1</v>
      </c>
      <c r="I198" t="s">
        <v>1666</v>
      </c>
      <c r="J198">
        <v>18</v>
      </c>
      <c r="K198" s="1" t="s">
        <v>350</v>
      </c>
      <c r="L198" t="s">
        <v>1665</v>
      </c>
      <c r="M198">
        <v>13227</v>
      </c>
      <c r="N198">
        <v>8</v>
      </c>
      <c r="O198">
        <v>28</v>
      </c>
      <c r="P198" t="s">
        <v>12062</v>
      </c>
      <c r="Q198" t="s">
        <v>403</v>
      </c>
      <c r="R198" t="s">
        <v>343</v>
      </c>
      <c r="T198" t="s">
        <v>1664</v>
      </c>
      <c r="U198" t="s">
        <v>300</v>
      </c>
    </row>
    <row r="199" spans="1:21" x14ac:dyDescent="0.3">
      <c r="A199" s="1" t="s">
        <v>1669</v>
      </c>
      <c r="C199" t="s">
        <v>1672</v>
      </c>
      <c r="E199" t="s">
        <v>1669</v>
      </c>
      <c r="J199">
        <v>0</v>
      </c>
      <c r="K199" s="1" t="s">
        <v>297</v>
      </c>
      <c r="L199" t="s">
        <v>1671</v>
      </c>
      <c r="M199">
        <v>19774</v>
      </c>
      <c r="N199">
        <v>0</v>
      </c>
      <c r="P199" t="s">
        <v>12063</v>
      </c>
      <c r="Q199" t="s">
        <v>297</v>
      </c>
      <c r="R199" t="s">
        <v>297</v>
      </c>
      <c r="T199" t="s">
        <v>1670</v>
      </c>
      <c r="U199" t="s">
        <v>296</v>
      </c>
    </row>
    <row r="200" spans="1:21" x14ac:dyDescent="0.3">
      <c r="A200" s="1" t="s">
        <v>1673</v>
      </c>
      <c r="C200" t="s">
        <v>1675</v>
      </c>
      <c r="E200" t="s">
        <v>1673</v>
      </c>
      <c r="J200">
        <v>0</v>
      </c>
      <c r="K200" s="1" t="s">
        <v>297</v>
      </c>
      <c r="L200" t="s">
        <v>1674</v>
      </c>
      <c r="M200">
        <v>17856</v>
      </c>
      <c r="N200">
        <v>0</v>
      </c>
      <c r="P200" t="s">
        <v>12064</v>
      </c>
      <c r="Q200" t="s">
        <v>297</v>
      </c>
      <c r="R200" t="s">
        <v>297</v>
      </c>
      <c r="T200" t="s">
        <v>484</v>
      </c>
      <c r="U200" t="s">
        <v>296</v>
      </c>
    </row>
    <row r="201" spans="1:21" x14ac:dyDescent="0.3">
      <c r="A201" s="1" t="s">
        <v>43</v>
      </c>
      <c r="B201" t="s">
        <v>313</v>
      </c>
      <c r="C201" t="s">
        <v>1677</v>
      </c>
      <c r="D201">
        <v>11237</v>
      </c>
      <c r="E201" t="s">
        <v>43</v>
      </c>
      <c r="F201" t="s">
        <v>481</v>
      </c>
      <c r="G201" t="s">
        <v>1678</v>
      </c>
      <c r="H201">
        <v>1</v>
      </c>
      <c r="I201" t="s">
        <v>1676</v>
      </c>
      <c r="J201">
        <v>2</v>
      </c>
      <c r="K201" s="1" t="s">
        <v>313</v>
      </c>
      <c r="L201" t="s">
        <v>473</v>
      </c>
      <c r="M201">
        <v>732</v>
      </c>
      <c r="N201">
        <v>11</v>
      </c>
      <c r="O201">
        <v>34</v>
      </c>
      <c r="P201" t="s">
        <v>12065</v>
      </c>
      <c r="Q201" t="s">
        <v>295</v>
      </c>
      <c r="R201" t="s">
        <v>689</v>
      </c>
      <c r="T201" t="s">
        <v>603</v>
      </c>
      <c r="U201" t="s">
        <v>300</v>
      </c>
    </row>
    <row r="202" spans="1:21" x14ac:dyDescent="0.3">
      <c r="A202" s="1" t="s">
        <v>1680</v>
      </c>
      <c r="B202" t="s">
        <v>313</v>
      </c>
      <c r="C202" t="s">
        <v>1683</v>
      </c>
      <c r="D202">
        <v>14879</v>
      </c>
      <c r="E202" t="s">
        <v>1680</v>
      </c>
      <c r="G202" t="s">
        <v>1684</v>
      </c>
      <c r="I202" t="s">
        <v>1682</v>
      </c>
      <c r="J202">
        <v>8</v>
      </c>
      <c r="K202" s="1" t="s">
        <v>313</v>
      </c>
      <c r="L202" t="s">
        <v>1681</v>
      </c>
      <c r="M202">
        <v>14053</v>
      </c>
      <c r="N202">
        <v>7</v>
      </c>
      <c r="O202">
        <v>28</v>
      </c>
      <c r="P202" t="s">
        <v>12066</v>
      </c>
      <c r="Q202" t="s">
        <v>678</v>
      </c>
      <c r="R202" t="s">
        <v>585</v>
      </c>
      <c r="T202" t="s">
        <v>1343</v>
      </c>
      <c r="U202" t="s">
        <v>296</v>
      </c>
    </row>
    <row r="203" spans="1:21" x14ac:dyDescent="0.3">
      <c r="A203" s="1" t="s">
        <v>1687</v>
      </c>
      <c r="B203" t="s">
        <v>313</v>
      </c>
      <c r="C203" t="s">
        <v>1688</v>
      </c>
      <c r="E203" t="s">
        <v>1687</v>
      </c>
      <c r="G203" t="s">
        <v>1689</v>
      </c>
      <c r="J203">
        <v>16</v>
      </c>
      <c r="K203" s="1" t="s">
        <v>313</v>
      </c>
      <c r="L203" t="s">
        <v>1484</v>
      </c>
      <c r="M203">
        <v>17024</v>
      </c>
      <c r="N203">
        <v>0</v>
      </c>
      <c r="O203">
        <v>25</v>
      </c>
      <c r="P203" t="s">
        <v>12067</v>
      </c>
      <c r="Q203" t="s">
        <v>310</v>
      </c>
      <c r="R203" t="s">
        <v>736</v>
      </c>
      <c r="T203" t="s">
        <v>1130</v>
      </c>
      <c r="U203" t="s">
        <v>296</v>
      </c>
    </row>
    <row r="204" spans="1:21" x14ac:dyDescent="0.3">
      <c r="A204" s="1" t="s">
        <v>1690</v>
      </c>
      <c r="B204" t="s">
        <v>350</v>
      </c>
      <c r="C204" t="s">
        <v>1694</v>
      </c>
      <c r="D204">
        <v>2516957</v>
      </c>
      <c r="E204" t="s">
        <v>1690</v>
      </c>
      <c r="G204" t="s">
        <v>1695</v>
      </c>
      <c r="I204" t="s">
        <v>1693</v>
      </c>
      <c r="J204">
        <v>15</v>
      </c>
      <c r="K204" s="1" t="s">
        <v>350</v>
      </c>
      <c r="L204" t="s">
        <v>1692</v>
      </c>
      <c r="M204">
        <v>16944</v>
      </c>
      <c r="N204">
        <v>4</v>
      </c>
      <c r="O204">
        <v>27</v>
      </c>
      <c r="P204" t="s">
        <v>12068</v>
      </c>
      <c r="Q204" t="s">
        <v>403</v>
      </c>
      <c r="R204" t="s">
        <v>540</v>
      </c>
      <c r="T204" t="s">
        <v>1691</v>
      </c>
      <c r="U204" t="s">
        <v>296</v>
      </c>
    </row>
    <row r="205" spans="1:21" x14ac:dyDescent="0.3">
      <c r="A205" s="1" t="s">
        <v>1696</v>
      </c>
      <c r="B205" t="s">
        <v>350</v>
      </c>
      <c r="C205" t="s">
        <v>1698</v>
      </c>
      <c r="D205">
        <v>17399</v>
      </c>
      <c r="E205" t="s">
        <v>1696</v>
      </c>
      <c r="G205" t="s">
        <v>1699</v>
      </c>
      <c r="I205" t="s">
        <v>1697</v>
      </c>
      <c r="J205">
        <v>5</v>
      </c>
      <c r="K205" s="1" t="s">
        <v>350</v>
      </c>
      <c r="L205" t="s">
        <v>784</v>
      </c>
      <c r="M205">
        <v>16553</v>
      </c>
      <c r="N205">
        <v>5</v>
      </c>
      <c r="O205">
        <v>27</v>
      </c>
      <c r="P205" t="s">
        <v>12069</v>
      </c>
      <c r="Q205" t="s">
        <v>362</v>
      </c>
      <c r="R205" t="s">
        <v>544</v>
      </c>
      <c r="T205" t="s">
        <v>340</v>
      </c>
      <c r="U205" t="s">
        <v>296</v>
      </c>
    </row>
    <row r="206" spans="1:21" x14ac:dyDescent="0.3">
      <c r="A206" s="1" t="s">
        <v>1700</v>
      </c>
      <c r="B206" t="s">
        <v>453</v>
      </c>
      <c r="C206" t="s">
        <v>1703</v>
      </c>
      <c r="D206">
        <v>12524</v>
      </c>
      <c r="E206" t="s">
        <v>1700</v>
      </c>
      <c r="G206" t="s">
        <v>1704</v>
      </c>
      <c r="J206">
        <v>42</v>
      </c>
      <c r="K206" s="1" t="s">
        <v>1702</v>
      </c>
      <c r="L206" t="s">
        <v>1701</v>
      </c>
      <c r="M206">
        <v>13800</v>
      </c>
      <c r="N206">
        <v>4</v>
      </c>
      <c r="O206">
        <v>31</v>
      </c>
      <c r="P206" t="s">
        <v>12070</v>
      </c>
      <c r="Q206" t="s">
        <v>494</v>
      </c>
      <c r="R206" t="s">
        <v>589</v>
      </c>
      <c r="T206" t="s">
        <v>619</v>
      </c>
      <c r="U206" t="s">
        <v>296</v>
      </c>
    </row>
    <row r="207" spans="1:21" x14ac:dyDescent="0.3">
      <c r="A207" s="1" t="s">
        <v>1705</v>
      </c>
      <c r="B207" t="s">
        <v>453</v>
      </c>
      <c r="C207" t="s">
        <v>1708</v>
      </c>
      <c r="D207">
        <v>3052662</v>
      </c>
      <c r="E207" t="s">
        <v>1705</v>
      </c>
      <c r="F207" t="s">
        <v>710</v>
      </c>
      <c r="G207" t="s">
        <v>1709</v>
      </c>
      <c r="H207">
        <v>8</v>
      </c>
      <c r="I207" t="s">
        <v>1707</v>
      </c>
      <c r="J207">
        <v>35</v>
      </c>
      <c r="K207" s="1" t="s">
        <v>453</v>
      </c>
      <c r="L207" t="s">
        <v>1706</v>
      </c>
      <c r="M207">
        <v>20598</v>
      </c>
      <c r="N207">
        <v>1</v>
      </c>
      <c r="O207">
        <v>25</v>
      </c>
      <c r="P207" t="s">
        <v>12071</v>
      </c>
      <c r="Q207" t="s">
        <v>403</v>
      </c>
      <c r="R207" t="s">
        <v>369</v>
      </c>
      <c r="T207" t="s">
        <v>612</v>
      </c>
      <c r="U207" t="s">
        <v>306</v>
      </c>
    </row>
    <row r="208" spans="1:21" x14ac:dyDescent="0.3">
      <c r="A208" s="1" t="s">
        <v>1710</v>
      </c>
      <c r="B208" t="s">
        <v>323</v>
      </c>
      <c r="C208" t="s">
        <v>1713</v>
      </c>
      <c r="D208">
        <v>2578588</v>
      </c>
      <c r="E208" t="s">
        <v>1710</v>
      </c>
      <c r="G208" t="s">
        <v>1714</v>
      </c>
      <c r="H208">
        <v>4</v>
      </c>
      <c r="J208">
        <v>81</v>
      </c>
      <c r="K208" s="1" t="s">
        <v>323</v>
      </c>
      <c r="L208" t="s">
        <v>1712</v>
      </c>
      <c r="M208">
        <v>17313</v>
      </c>
      <c r="N208">
        <v>4</v>
      </c>
      <c r="O208">
        <v>26</v>
      </c>
      <c r="P208" t="s">
        <v>12072</v>
      </c>
      <c r="Q208" t="s">
        <v>295</v>
      </c>
      <c r="R208" t="s">
        <v>391</v>
      </c>
      <c r="T208" t="s">
        <v>1711</v>
      </c>
      <c r="U208" t="s">
        <v>296</v>
      </c>
    </row>
    <row r="209" spans="1:21" x14ac:dyDescent="0.3">
      <c r="A209" s="1" t="s">
        <v>15</v>
      </c>
      <c r="B209" t="s">
        <v>313</v>
      </c>
      <c r="C209" t="s">
        <v>1717</v>
      </c>
      <c r="D209">
        <v>5536</v>
      </c>
      <c r="E209" t="s">
        <v>15</v>
      </c>
      <c r="F209" t="s">
        <v>922</v>
      </c>
      <c r="G209" t="s">
        <v>1718</v>
      </c>
      <c r="H209">
        <v>1</v>
      </c>
      <c r="I209" t="s">
        <v>1716</v>
      </c>
      <c r="J209">
        <v>7</v>
      </c>
      <c r="K209" s="1" t="s">
        <v>313</v>
      </c>
      <c r="L209" t="s">
        <v>1715</v>
      </c>
      <c r="M209">
        <v>3807</v>
      </c>
      <c r="N209">
        <v>15</v>
      </c>
      <c r="O209">
        <v>37</v>
      </c>
      <c r="P209" t="s">
        <v>12073</v>
      </c>
      <c r="Q209" t="s">
        <v>295</v>
      </c>
      <c r="R209" t="s">
        <v>444</v>
      </c>
      <c r="T209" t="s">
        <v>795</v>
      </c>
      <c r="U209" t="s">
        <v>300</v>
      </c>
    </row>
    <row r="210" spans="1:21" x14ac:dyDescent="0.3">
      <c r="A210" s="1" t="s">
        <v>23</v>
      </c>
      <c r="B210" t="s">
        <v>323</v>
      </c>
      <c r="C210" t="s">
        <v>1722</v>
      </c>
      <c r="D210">
        <v>3046439</v>
      </c>
      <c r="E210" t="s">
        <v>23</v>
      </c>
      <c r="F210" t="s">
        <v>299</v>
      </c>
      <c r="G210" t="s">
        <v>1723</v>
      </c>
      <c r="H210">
        <v>1</v>
      </c>
      <c r="I210" t="s">
        <v>1721</v>
      </c>
      <c r="J210">
        <v>86</v>
      </c>
      <c r="K210" s="1" t="s">
        <v>323</v>
      </c>
      <c r="L210" t="s">
        <v>1720</v>
      </c>
      <c r="M210">
        <v>17975</v>
      </c>
      <c r="N210">
        <v>3</v>
      </c>
      <c r="O210">
        <v>24</v>
      </c>
      <c r="P210" t="s">
        <v>12074</v>
      </c>
      <c r="Q210" t="s">
        <v>295</v>
      </c>
      <c r="R210" t="s">
        <v>518</v>
      </c>
      <c r="T210" t="s">
        <v>1719</v>
      </c>
      <c r="U210" t="s">
        <v>300</v>
      </c>
    </row>
    <row r="211" spans="1:21" x14ac:dyDescent="0.3">
      <c r="A211" s="1" t="s">
        <v>1724</v>
      </c>
      <c r="B211" t="s">
        <v>350</v>
      </c>
      <c r="C211" t="s">
        <v>1726</v>
      </c>
      <c r="D211">
        <v>17382</v>
      </c>
      <c r="E211" t="s">
        <v>1724</v>
      </c>
      <c r="F211" t="s">
        <v>539</v>
      </c>
      <c r="G211" t="s">
        <v>1727</v>
      </c>
      <c r="H211">
        <v>4</v>
      </c>
      <c r="I211" t="s">
        <v>1725</v>
      </c>
      <c r="J211">
        <v>83</v>
      </c>
      <c r="K211" s="1" t="s">
        <v>350</v>
      </c>
      <c r="L211" t="s">
        <v>1111</v>
      </c>
      <c r="M211">
        <v>16559</v>
      </c>
      <c r="N211">
        <v>5</v>
      </c>
      <c r="O211">
        <v>27</v>
      </c>
      <c r="P211" t="s">
        <v>12075</v>
      </c>
      <c r="Q211" t="s">
        <v>426</v>
      </c>
      <c r="R211" t="s">
        <v>518</v>
      </c>
      <c r="T211" t="s">
        <v>619</v>
      </c>
      <c r="U211" t="s">
        <v>306</v>
      </c>
    </row>
    <row r="212" spans="1:21" x14ac:dyDescent="0.3">
      <c r="A212" s="1" t="s">
        <v>1728</v>
      </c>
      <c r="B212" t="s">
        <v>323</v>
      </c>
      <c r="C212" t="s">
        <v>1731</v>
      </c>
      <c r="D212">
        <v>2976546</v>
      </c>
      <c r="E212" t="s">
        <v>1728</v>
      </c>
      <c r="F212" t="s">
        <v>880</v>
      </c>
      <c r="G212" t="s">
        <v>1732</v>
      </c>
      <c r="I212" t="s">
        <v>1730</v>
      </c>
      <c r="J212">
        <v>66</v>
      </c>
      <c r="K212" s="1" t="s">
        <v>323</v>
      </c>
      <c r="L212" t="s">
        <v>1729</v>
      </c>
      <c r="M212">
        <v>18590</v>
      </c>
      <c r="N212">
        <v>3</v>
      </c>
      <c r="O212">
        <v>25</v>
      </c>
      <c r="P212" t="s">
        <v>12076</v>
      </c>
      <c r="Q212" t="s">
        <v>426</v>
      </c>
      <c r="R212" t="s">
        <v>339</v>
      </c>
      <c r="T212" t="s">
        <v>771</v>
      </c>
      <c r="U212" t="s">
        <v>300</v>
      </c>
    </row>
    <row r="213" spans="1:21" x14ac:dyDescent="0.3">
      <c r="A213" s="1" t="s">
        <v>1733</v>
      </c>
      <c r="B213" t="s">
        <v>313</v>
      </c>
      <c r="C213" t="s">
        <v>1737</v>
      </c>
      <c r="D213">
        <v>2466005</v>
      </c>
      <c r="E213" t="s">
        <v>1733</v>
      </c>
      <c r="G213" t="s">
        <v>1738</v>
      </c>
      <c r="I213" t="s">
        <v>1736</v>
      </c>
      <c r="J213">
        <v>14</v>
      </c>
      <c r="K213" s="1" t="s">
        <v>313</v>
      </c>
      <c r="L213" t="s">
        <v>1735</v>
      </c>
      <c r="M213">
        <v>16864</v>
      </c>
      <c r="N213">
        <v>4</v>
      </c>
      <c r="O213">
        <v>28</v>
      </c>
      <c r="P213" t="s">
        <v>12077</v>
      </c>
      <c r="Q213" t="s">
        <v>320</v>
      </c>
      <c r="R213" t="s">
        <v>699</v>
      </c>
      <c r="T213" t="s">
        <v>1734</v>
      </c>
      <c r="U213" t="s">
        <v>296</v>
      </c>
    </row>
    <row r="214" spans="1:21" x14ac:dyDescent="0.3">
      <c r="A214" s="1" t="s">
        <v>1742</v>
      </c>
      <c r="B214" t="s">
        <v>350</v>
      </c>
      <c r="C214" t="s">
        <v>1745</v>
      </c>
      <c r="E214" t="s">
        <v>1742</v>
      </c>
      <c r="G214" t="s">
        <v>1746</v>
      </c>
      <c r="J214">
        <v>19</v>
      </c>
      <c r="K214" s="1" t="s">
        <v>350</v>
      </c>
      <c r="L214" t="s">
        <v>1744</v>
      </c>
      <c r="M214">
        <v>17381</v>
      </c>
      <c r="N214">
        <v>0</v>
      </c>
      <c r="O214">
        <v>26</v>
      </c>
      <c r="P214" t="s">
        <v>12078</v>
      </c>
      <c r="Q214" t="s">
        <v>426</v>
      </c>
      <c r="R214" t="s">
        <v>653</v>
      </c>
      <c r="T214" t="s">
        <v>1743</v>
      </c>
      <c r="U214" t="s">
        <v>296</v>
      </c>
    </row>
    <row r="215" spans="1:21" x14ac:dyDescent="0.3">
      <c r="A215" s="1" t="s">
        <v>1747</v>
      </c>
      <c r="B215" t="s">
        <v>323</v>
      </c>
      <c r="C215" t="s">
        <v>1749</v>
      </c>
      <c r="D215">
        <v>15226</v>
      </c>
      <c r="E215" t="s">
        <v>1747</v>
      </c>
      <c r="G215" t="s">
        <v>467</v>
      </c>
      <c r="J215">
        <v>46</v>
      </c>
      <c r="K215" s="1" t="s">
        <v>323</v>
      </c>
      <c r="L215" t="s">
        <v>1748</v>
      </c>
      <c r="M215">
        <v>14764</v>
      </c>
      <c r="N215">
        <v>7</v>
      </c>
      <c r="O215">
        <v>29</v>
      </c>
      <c r="P215" t="s">
        <v>12079</v>
      </c>
      <c r="Q215" t="s">
        <v>426</v>
      </c>
      <c r="R215" t="s">
        <v>514</v>
      </c>
      <c r="T215" t="s">
        <v>1373</v>
      </c>
      <c r="U215" t="s">
        <v>296</v>
      </c>
    </row>
    <row r="216" spans="1:21" x14ac:dyDescent="0.3">
      <c r="A216" s="1" t="s">
        <v>1754</v>
      </c>
      <c r="C216" t="s">
        <v>1756</v>
      </c>
      <c r="E216" t="s">
        <v>1754</v>
      </c>
      <c r="J216">
        <v>0</v>
      </c>
      <c r="K216" s="1" t="s">
        <v>297</v>
      </c>
      <c r="L216" t="s">
        <v>1755</v>
      </c>
      <c r="M216">
        <v>18847</v>
      </c>
      <c r="N216">
        <v>0</v>
      </c>
      <c r="P216" t="s">
        <v>12080</v>
      </c>
      <c r="Q216" t="s">
        <v>297</v>
      </c>
      <c r="R216" t="s">
        <v>297</v>
      </c>
      <c r="T216" t="s">
        <v>966</v>
      </c>
      <c r="U216" t="s">
        <v>296</v>
      </c>
    </row>
    <row r="217" spans="1:21" x14ac:dyDescent="0.3">
      <c r="A217" s="1" t="s">
        <v>1757</v>
      </c>
      <c r="B217" t="s">
        <v>565</v>
      </c>
      <c r="C217" t="s">
        <v>1758</v>
      </c>
      <c r="D217">
        <v>4081808</v>
      </c>
      <c r="E217" t="s">
        <v>1757</v>
      </c>
      <c r="G217" t="s">
        <v>1759</v>
      </c>
      <c r="H217">
        <v>6</v>
      </c>
      <c r="J217">
        <v>47</v>
      </c>
      <c r="K217" s="1" t="s">
        <v>453</v>
      </c>
      <c r="L217" t="s">
        <v>1294</v>
      </c>
      <c r="M217">
        <v>19298</v>
      </c>
      <c r="N217">
        <v>2</v>
      </c>
      <c r="O217">
        <v>26</v>
      </c>
      <c r="P217" t="s">
        <v>12081</v>
      </c>
      <c r="Q217" t="s">
        <v>362</v>
      </c>
      <c r="R217" t="s">
        <v>585</v>
      </c>
      <c r="T217" t="s">
        <v>816</v>
      </c>
      <c r="U217" t="s">
        <v>296</v>
      </c>
    </row>
    <row r="218" spans="1:21" x14ac:dyDescent="0.3">
      <c r="A218" s="1" t="s">
        <v>1766</v>
      </c>
      <c r="B218" t="s">
        <v>350</v>
      </c>
      <c r="C218" t="s">
        <v>1770</v>
      </c>
      <c r="D218">
        <v>3126197</v>
      </c>
      <c r="E218" t="s">
        <v>1766</v>
      </c>
      <c r="F218" t="s">
        <v>1392</v>
      </c>
      <c r="G218" t="s">
        <v>1771</v>
      </c>
      <c r="I218" t="s">
        <v>1769</v>
      </c>
      <c r="J218">
        <v>85</v>
      </c>
      <c r="K218" s="1" t="s">
        <v>350</v>
      </c>
      <c r="L218" t="s">
        <v>1768</v>
      </c>
      <c r="M218">
        <v>20467</v>
      </c>
      <c r="N218">
        <v>1</v>
      </c>
      <c r="O218">
        <v>23</v>
      </c>
      <c r="P218" t="s">
        <v>12082</v>
      </c>
      <c r="Q218" t="s">
        <v>320</v>
      </c>
      <c r="R218" t="s">
        <v>319</v>
      </c>
      <c r="T218" t="s">
        <v>1767</v>
      </c>
      <c r="U218" t="s">
        <v>300</v>
      </c>
    </row>
    <row r="219" spans="1:21" x14ac:dyDescent="0.3">
      <c r="A219" s="1" t="s">
        <v>1772</v>
      </c>
      <c r="B219" t="s">
        <v>453</v>
      </c>
      <c r="C219" t="s">
        <v>1774</v>
      </c>
      <c r="D219">
        <v>4241403</v>
      </c>
      <c r="E219" t="s">
        <v>1772</v>
      </c>
      <c r="F219" t="s">
        <v>418</v>
      </c>
      <c r="J219">
        <v>38</v>
      </c>
      <c r="K219" s="1" t="s">
        <v>453</v>
      </c>
      <c r="L219" t="s">
        <v>1050</v>
      </c>
      <c r="M219">
        <v>21614</v>
      </c>
      <c r="N219">
        <v>0</v>
      </c>
      <c r="P219" t="s">
        <v>12083</v>
      </c>
      <c r="Q219" t="s">
        <v>494</v>
      </c>
      <c r="R219" t="s">
        <v>343</v>
      </c>
      <c r="T219" t="s">
        <v>1773</v>
      </c>
      <c r="U219" t="s">
        <v>300</v>
      </c>
    </row>
    <row r="220" spans="1:21" x14ac:dyDescent="0.3">
      <c r="A220" s="1" t="s">
        <v>1775</v>
      </c>
      <c r="B220" t="s">
        <v>350</v>
      </c>
      <c r="C220" t="s">
        <v>1777</v>
      </c>
      <c r="E220" t="s">
        <v>1775</v>
      </c>
      <c r="F220" t="s">
        <v>299</v>
      </c>
      <c r="J220">
        <v>0</v>
      </c>
      <c r="K220" s="1" t="s">
        <v>350</v>
      </c>
      <c r="L220" t="s">
        <v>523</v>
      </c>
      <c r="M220">
        <v>19704</v>
      </c>
      <c r="N220">
        <v>1</v>
      </c>
      <c r="P220" t="s">
        <v>12084</v>
      </c>
      <c r="Q220" t="s">
        <v>297</v>
      </c>
      <c r="R220" t="s">
        <v>297</v>
      </c>
      <c r="T220" t="s">
        <v>1776</v>
      </c>
      <c r="U220" t="s">
        <v>300</v>
      </c>
    </row>
    <row r="221" spans="1:21" x14ac:dyDescent="0.3">
      <c r="A221" s="1" t="s">
        <v>1778</v>
      </c>
      <c r="C221" t="s">
        <v>1780</v>
      </c>
      <c r="E221" t="s">
        <v>1778</v>
      </c>
      <c r="J221">
        <v>0</v>
      </c>
      <c r="K221" s="1" t="s">
        <v>297</v>
      </c>
      <c r="L221" t="s">
        <v>1779</v>
      </c>
      <c r="M221">
        <v>19810</v>
      </c>
      <c r="N221">
        <v>0</v>
      </c>
      <c r="P221" t="s">
        <v>12085</v>
      </c>
      <c r="Q221" t="s">
        <v>297</v>
      </c>
      <c r="R221" t="s">
        <v>297</v>
      </c>
      <c r="T221" t="s">
        <v>728</v>
      </c>
      <c r="U221" t="s">
        <v>296</v>
      </c>
    </row>
    <row r="222" spans="1:21" x14ac:dyDescent="0.3">
      <c r="A222" s="1" t="s">
        <v>235</v>
      </c>
      <c r="B222" t="s">
        <v>313</v>
      </c>
      <c r="C222" t="s">
        <v>1783</v>
      </c>
      <c r="D222">
        <v>8439</v>
      </c>
      <c r="E222" t="s">
        <v>235</v>
      </c>
      <c r="F222" t="s">
        <v>367</v>
      </c>
      <c r="G222" t="s">
        <v>1784</v>
      </c>
      <c r="H222">
        <v>1</v>
      </c>
      <c r="I222" t="s">
        <v>1782</v>
      </c>
      <c r="J222">
        <v>12</v>
      </c>
      <c r="K222" s="1" t="s">
        <v>313</v>
      </c>
      <c r="L222" t="s">
        <v>1781</v>
      </c>
      <c r="M222">
        <v>2593</v>
      </c>
      <c r="N222">
        <v>14</v>
      </c>
      <c r="O222">
        <v>35</v>
      </c>
      <c r="P222" t="s">
        <v>12086</v>
      </c>
      <c r="Q222" t="s">
        <v>347</v>
      </c>
      <c r="R222" t="s">
        <v>578</v>
      </c>
      <c r="T222" t="s">
        <v>663</v>
      </c>
      <c r="U222" t="s">
        <v>300</v>
      </c>
    </row>
    <row r="223" spans="1:21" x14ac:dyDescent="0.3">
      <c r="A223" s="1" t="s">
        <v>1790</v>
      </c>
      <c r="B223" t="s">
        <v>350</v>
      </c>
      <c r="C223" t="s">
        <v>1793</v>
      </c>
      <c r="D223">
        <v>16880</v>
      </c>
      <c r="E223" t="s">
        <v>1790</v>
      </c>
      <c r="G223" t="s">
        <v>1794</v>
      </c>
      <c r="I223" t="s">
        <v>1792</v>
      </c>
      <c r="J223">
        <v>13</v>
      </c>
      <c r="K223" s="1" t="s">
        <v>350</v>
      </c>
      <c r="L223" t="s">
        <v>315</v>
      </c>
      <c r="M223">
        <v>16456</v>
      </c>
      <c r="N223">
        <v>5</v>
      </c>
      <c r="O223">
        <v>27</v>
      </c>
      <c r="P223" t="s">
        <v>12087</v>
      </c>
      <c r="Q223" t="s">
        <v>310</v>
      </c>
      <c r="R223" t="s">
        <v>400</v>
      </c>
      <c r="T223" t="s">
        <v>1791</v>
      </c>
      <c r="U223" t="s">
        <v>296</v>
      </c>
    </row>
    <row r="224" spans="1:21" x14ac:dyDescent="0.3">
      <c r="A224" s="1" t="s">
        <v>1796</v>
      </c>
      <c r="C224" t="s">
        <v>1799</v>
      </c>
      <c r="E224" t="s">
        <v>1796</v>
      </c>
      <c r="J224">
        <v>0</v>
      </c>
      <c r="K224" s="1" t="s">
        <v>297</v>
      </c>
      <c r="L224" t="s">
        <v>1798</v>
      </c>
      <c r="M224">
        <v>18849</v>
      </c>
      <c r="N224">
        <v>0</v>
      </c>
      <c r="P224" t="s">
        <v>12088</v>
      </c>
      <c r="Q224" t="s">
        <v>297</v>
      </c>
      <c r="R224" t="s">
        <v>297</v>
      </c>
      <c r="T224" t="s">
        <v>1797</v>
      </c>
      <c r="U224" t="s">
        <v>296</v>
      </c>
    </row>
    <row r="225" spans="1:21" x14ac:dyDescent="0.3">
      <c r="A225" s="1" t="s">
        <v>1801</v>
      </c>
      <c r="B225" t="s">
        <v>313</v>
      </c>
      <c r="C225" t="s">
        <v>1802</v>
      </c>
      <c r="E225" t="s">
        <v>1801</v>
      </c>
      <c r="F225" t="s">
        <v>337</v>
      </c>
      <c r="G225" t="s">
        <v>1803</v>
      </c>
      <c r="J225">
        <v>0</v>
      </c>
      <c r="K225" s="1" t="s">
        <v>313</v>
      </c>
      <c r="L225" t="s">
        <v>1507</v>
      </c>
      <c r="M225">
        <v>19211</v>
      </c>
      <c r="N225">
        <v>1</v>
      </c>
      <c r="O225">
        <v>24</v>
      </c>
      <c r="P225" t="s">
        <v>12089</v>
      </c>
      <c r="Q225" t="s">
        <v>331</v>
      </c>
      <c r="R225" t="s">
        <v>818</v>
      </c>
      <c r="T225" t="s">
        <v>862</v>
      </c>
      <c r="U225" t="s">
        <v>300</v>
      </c>
    </row>
    <row r="226" spans="1:21" x14ac:dyDescent="0.3">
      <c r="A226" s="1" t="s">
        <v>1807</v>
      </c>
      <c r="B226" t="s">
        <v>453</v>
      </c>
      <c r="C226" t="s">
        <v>1809</v>
      </c>
      <c r="D226">
        <v>3929828</v>
      </c>
      <c r="E226" t="s">
        <v>1807</v>
      </c>
      <c r="G226" t="s">
        <v>1810</v>
      </c>
      <c r="J226">
        <v>22</v>
      </c>
      <c r="K226" s="1" t="s">
        <v>453</v>
      </c>
      <c r="L226" t="s">
        <v>1393</v>
      </c>
      <c r="M226">
        <v>20937</v>
      </c>
      <c r="N226">
        <v>0</v>
      </c>
      <c r="O226">
        <v>22</v>
      </c>
      <c r="P226" t="s">
        <v>12090</v>
      </c>
      <c r="Q226" t="s">
        <v>310</v>
      </c>
      <c r="R226" t="s">
        <v>578</v>
      </c>
      <c r="T226" t="s">
        <v>1808</v>
      </c>
      <c r="U226" t="s">
        <v>296</v>
      </c>
    </row>
    <row r="227" spans="1:21" x14ac:dyDescent="0.3">
      <c r="A227" s="1" t="s">
        <v>1813</v>
      </c>
      <c r="B227" t="s">
        <v>323</v>
      </c>
      <c r="C227" t="s">
        <v>1815</v>
      </c>
      <c r="E227" t="s">
        <v>1813</v>
      </c>
      <c r="J227">
        <v>82</v>
      </c>
      <c r="K227" s="1" t="s">
        <v>323</v>
      </c>
      <c r="L227" t="s">
        <v>1814</v>
      </c>
      <c r="M227">
        <v>17399</v>
      </c>
      <c r="N227">
        <v>0</v>
      </c>
      <c r="P227" t="s">
        <v>12091</v>
      </c>
      <c r="Q227" t="s">
        <v>295</v>
      </c>
      <c r="R227" t="s">
        <v>391</v>
      </c>
      <c r="T227" t="s">
        <v>466</v>
      </c>
      <c r="U227" t="s">
        <v>296</v>
      </c>
    </row>
    <row r="228" spans="1:21" x14ac:dyDescent="0.3">
      <c r="A228" s="1" t="s">
        <v>1816</v>
      </c>
      <c r="B228" t="s">
        <v>439</v>
      </c>
      <c r="C228" t="s">
        <v>1819</v>
      </c>
      <c r="D228">
        <v>14322</v>
      </c>
      <c r="E228" t="s">
        <v>1816</v>
      </c>
      <c r="F228" t="s">
        <v>647</v>
      </c>
      <c r="G228" t="s">
        <v>1820</v>
      </c>
      <c r="H228">
        <v>1</v>
      </c>
      <c r="I228" t="s">
        <v>1818</v>
      </c>
      <c r="J228">
        <v>5</v>
      </c>
      <c r="K228" s="1" t="s">
        <v>439</v>
      </c>
      <c r="L228" t="s">
        <v>1739</v>
      </c>
      <c r="M228">
        <v>13109</v>
      </c>
      <c r="N228">
        <v>8</v>
      </c>
      <c r="O228">
        <v>31</v>
      </c>
      <c r="P228" t="s">
        <v>12092</v>
      </c>
      <c r="Q228" t="s">
        <v>310</v>
      </c>
      <c r="R228" t="s">
        <v>477</v>
      </c>
      <c r="T228" t="s">
        <v>1817</v>
      </c>
      <c r="U228" t="s">
        <v>300</v>
      </c>
    </row>
    <row r="229" spans="1:21" x14ac:dyDescent="0.3">
      <c r="A229" s="1" t="s">
        <v>1823</v>
      </c>
      <c r="B229" t="s">
        <v>350</v>
      </c>
      <c r="C229" t="s">
        <v>1826</v>
      </c>
      <c r="E229" t="s">
        <v>1823</v>
      </c>
      <c r="G229" t="s">
        <v>1827</v>
      </c>
      <c r="J229">
        <v>18</v>
      </c>
      <c r="K229" s="1" t="s">
        <v>350</v>
      </c>
      <c r="L229" t="s">
        <v>1825</v>
      </c>
      <c r="M229">
        <v>459</v>
      </c>
      <c r="N229">
        <v>7</v>
      </c>
      <c r="O229">
        <v>31</v>
      </c>
      <c r="P229" t="s">
        <v>12093</v>
      </c>
      <c r="Q229" t="s">
        <v>320</v>
      </c>
      <c r="R229" t="s">
        <v>364</v>
      </c>
      <c r="T229" t="s">
        <v>1824</v>
      </c>
      <c r="U229" t="s">
        <v>296</v>
      </c>
    </row>
    <row r="230" spans="1:21" x14ac:dyDescent="0.3">
      <c r="A230" s="1" t="s">
        <v>1828</v>
      </c>
      <c r="B230" t="s">
        <v>350</v>
      </c>
      <c r="C230" t="s">
        <v>1832</v>
      </c>
      <c r="D230">
        <v>2977629</v>
      </c>
      <c r="E230" t="s">
        <v>1828</v>
      </c>
      <c r="F230" t="s">
        <v>418</v>
      </c>
      <c r="G230" t="s">
        <v>611</v>
      </c>
      <c r="H230">
        <v>3</v>
      </c>
      <c r="I230" t="s">
        <v>1831</v>
      </c>
      <c r="J230">
        <v>82</v>
      </c>
      <c r="K230" s="1" t="s">
        <v>350</v>
      </c>
      <c r="L230" t="s">
        <v>1830</v>
      </c>
      <c r="M230">
        <v>18985</v>
      </c>
      <c r="N230">
        <v>2</v>
      </c>
      <c r="O230">
        <v>25</v>
      </c>
      <c r="P230" t="s">
        <v>12094</v>
      </c>
      <c r="Q230" t="s">
        <v>347</v>
      </c>
      <c r="R230" t="s">
        <v>438</v>
      </c>
      <c r="T230" t="s">
        <v>1829</v>
      </c>
      <c r="U230" t="s">
        <v>300</v>
      </c>
    </row>
    <row r="231" spans="1:21" x14ac:dyDescent="0.3">
      <c r="A231" s="1" t="s">
        <v>1833</v>
      </c>
      <c r="B231" t="s">
        <v>313</v>
      </c>
      <c r="C231" t="s">
        <v>1836</v>
      </c>
      <c r="D231">
        <v>15904</v>
      </c>
      <c r="E231" t="s">
        <v>1833</v>
      </c>
      <c r="G231" t="s">
        <v>1837</v>
      </c>
      <c r="H231">
        <v>3</v>
      </c>
      <c r="I231" t="s">
        <v>1835</v>
      </c>
      <c r="J231">
        <v>2</v>
      </c>
      <c r="K231" s="1" t="s">
        <v>313</v>
      </c>
      <c r="L231" t="s">
        <v>315</v>
      </c>
      <c r="M231">
        <v>14971</v>
      </c>
      <c r="N231">
        <v>6</v>
      </c>
      <c r="O231">
        <v>30</v>
      </c>
      <c r="P231" t="s">
        <v>12095</v>
      </c>
      <c r="Q231" t="s">
        <v>426</v>
      </c>
      <c r="R231" t="s">
        <v>578</v>
      </c>
      <c r="T231" t="s">
        <v>1834</v>
      </c>
      <c r="U231" t="s">
        <v>296</v>
      </c>
    </row>
    <row r="232" spans="1:21" x14ac:dyDescent="0.3">
      <c r="A232" s="1" t="s">
        <v>1843</v>
      </c>
      <c r="B232" t="s">
        <v>323</v>
      </c>
      <c r="C232" t="s">
        <v>1846</v>
      </c>
      <c r="D232">
        <v>2987239</v>
      </c>
      <c r="E232" t="s">
        <v>1843</v>
      </c>
      <c r="G232" t="s">
        <v>1847</v>
      </c>
      <c r="J232">
        <v>49</v>
      </c>
      <c r="K232" s="1" t="s">
        <v>323</v>
      </c>
      <c r="L232" t="s">
        <v>1845</v>
      </c>
      <c r="M232">
        <v>19721</v>
      </c>
      <c r="N232">
        <v>2</v>
      </c>
      <c r="O232">
        <v>25</v>
      </c>
      <c r="P232" t="s">
        <v>12096</v>
      </c>
      <c r="Q232" t="s">
        <v>426</v>
      </c>
      <c r="R232" t="s">
        <v>1844</v>
      </c>
      <c r="T232" t="s">
        <v>333</v>
      </c>
      <c r="U232" t="s">
        <v>296</v>
      </c>
    </row>
    <row r="233" spans="1:21" x14ac:dyDescent="0.3">
      <c r="A233" s="1" t="s">
        <v>1851</v>
      </c>
      <c r="B233" t="s">
        <v>323</v>
      </c>
      <c r="C233" t="s">
        <v>1854</v>
      </c>
      <c r="D233">
        <v>2577892</v>
      </c>
      <c r="E233" t="s">
        <v>1851</v>
      </c>
      <c r="G233" t="s">
        <v>506</v>
      </c>
      <c r="I233" t="s">
        <v>1853</v>
      </c>
      <c r="J233">
        <v>82</v>
      </c>
      <c r="K233" s="1" t="s">
        <v>323</v>
      </c>
      <c r="L233" t="s">
        <v>1852</v>
      </c>
      <c r="M233">
        <v>18272</v>
      </c>
      <c r="N233">
        <v>3</v>
      </c>
      <c r="O233">
        <v>26</v>
      </c>
      <c r="P233" t="s">
        <v>12097</v>
      </c>
      <c r="Q233" t="s">
        <v>426</v>
      </c>
      <c r="R233" t="s">
        <v>840</v>
      </c>
      <c r="T233" t="s">
        <v>473</v>
      </c>
      <c r="U233" t="s">
        <v>296</v>
      </c>
    </row>
    <row r="234" spans="1:21" x14ac:dyDescent="0.3">
      <c r="A234" s="1" t="s">
        <v>1866</v>
      </c>
      <c r="B234" t="s">
        <v>453</v>
      </c>
      <c r="C234" t="s">
        <v>1868</v>
      </c>
      <c r="D234">
        <v>2576403</v>
      </c>
      <c r="E234" t="s">
        <v>1866</v>
      </c>
      <c r="G234" t="s">
        <v>1806</v>
      </c>
      <c r="J234">
        <v>42</v>
      </c>
      <c r="K234" s="1" t="s">
        <v>453</v>
      </c>
      <c r="L234" t="s">
        <v>1867</v>
      </c>
      <c r="M234">
        <v>17419</v>
      </c>
      <c r="N234">
        <v>2</v>
      </c>
      <c r="O234">
        <v>26</v>
      </c>
      <c r="P234" t="s">
        <v>12098</v>
      </c>
      <c r="Q234" t="s">
        <v>426</v>
      </c>
      <c r="R234" t="s">
        <v>702</v>
      </c>
      <c r="T234" t="s">
        <v>502</v>
      </c>
      <c r="U234" t="s">
        <v>296</v>
      </c>
    </row>
    <row r="235" spans="1:21" x14ac:dyDescent="0.3">
      <c r="A235" s="1" t="s">
        <v>1869</v>
      </c>
      <c r="B235" t="s">
        <v>350</v>
      </c>
      <c r="C235" t="s">
        <v>1870</v>
      </c>
      <c r="D235">
        <v>2514269</v>
      </c>
      <c r="E235" t="s">
        <v>1869</v>
      </c>
      <c r="G235" t="s">
        <v>638</v>
      </c>
      <c r="J235">
        <v>80</v>
      </c>
      <c r="K235" s="1" t="s">
        <v>350</v>
      </c>
      <c r="L235" t="s">
        <v>1294</v>
      </c>
      <c r="M235">
        <v>17043</v>
      </c>
      <c r="N235">
        <v>0</v>
      </c>
      <c r="O235">
        <v>25</v>
      </c>
      <c r="P235" t="s">
        <v>12099</v>
      </c>
      <c r="Q235" t="s">
        <v>347</v>
      </c>
      <c r="R235" t="s">
        <v>782</v>
      </c>
      <c r="T235" t="s">
        <v>510</v>
      </c>
      <c r="U235" t="s">
        <v>296</v>
      </c>
    </row>
    <row r="236" spans="1:21" x14ac:dyDescent="0.3">
      <c r="A236" s="1" t="s">
        <v>1871</v>
      </c>
      <c r="B236" t="s">
        <v>350</v>
      </c>
      <c r="C236" t="s">
        <v>1873</v>
      </c>
      <c r="D236">
        <v>11331</v>
      </c>
      <c r="E236" t="s">
        <v>1871</v>
      </c>
      <c r="G236" t="s">
        <v>1874</v>
      </c>
      <c r="J236">
        <v>17</v>
      </c>
      <c r="K236" s="1" t="s">
        <v>350</v>
      </c>
      <c r="L236" t="s">
        <v>1872</v>
      </c>
      <c r="M236">
        <v>3989</v>
      </c>
      <c r="N236">
        <v>9</v>
      </c>
      <c r="O236">
        <v>33</v>
      </c>
      <c r="P236" t="s">
        <v>12100</v>
      </c>
      <c r="Q236" t="s">
        <v>310</v>
      </c>
      <c r="R236" t="s">
        <v>358</v>
      </c>
      <c r="T236" t="s">
        <v>401</v>
      </c>
      <c r="U236" t="s">
        <v>296</v>
      </c>
    </row>
    <row r="237" spans="1:21" x14ac:dyDescent="0.3">
      <c r="A237" s="1" t="s">
        <v>1880</v>
      </c>
      <c r="B237" t="s">
        <v>453</v>
      </c>
      <c r="C237" t="s">
        <v>1883</v>
      </c>
      <c r="D237">
        <v>12497</v>
      </c>
      <c r="E237" t="s">
        <v>1880</v>
      </c>
      <c r="G237" t="s">
        <v>1884</v>
      </c>
      <c r="H237">
        <v>4</v>
      </c>
      <c r="J237">
        <v>34</v>
      </c>
      <c r="K237" s="1" t="s">
        <v>453</v>
      </c>
      <c r="L237" t="s">
        <v>1882</v>
      </c>
      <c r="M237">
        <v>11792</v>
      </c>
      <c r="N237">
        <v>7</v>
      </c>
      <c r="O237">
        <v>32</v>
      </c>
      <c r="P237" t="s">
        <v>12101</v>
      </c>
      <c r="Q237" t="s">
        <v>331</v>
      </c>
      <c r="R237" t="s">
        <v>668</v>
      </c>
      <c r="T237" t="s">
        <v>1881</v>
      </c>
      <c r="U237" t="s">
        <v>296</v>
      </c>
    </row>
    <row r="238" spans="1:21" x14ac:dyDescent="0.3">
      <c r="A238" s="1" t="s">
        <v>518</v>
      </c>
      <c r="B238" t="s">
        <v>323</v>
      </c>
      <c r="C238" t="s">
        <v>1887</v>
      </c>
      <c r="D238">
        <v>10521</v>
      </c>
      <c r="E238" t="s">
        <v>518</v>
      </c>
      <c r="G238" t="s">
        <v>1888</v>
      </c>
      <c r="J238">
        <v>89</v>
      </c>
      <c r="K238" s="1" t="s">
        <v>323</v>
      </c>
      <c r="L238" t="s">
        <v>1886</v>
      </c>
      <c r="M238">
        <v>6293</v>
      </c>
      <c r="N238">
        <v>10</v>
      </c>
      <c r="O238">
        <v>34</v>
      </c>
      <c r="P238" t="s">
        <v>12102</v>
      </c>
      <c r="Q238" t="s">
        <v>678</v>
      </c>
      <c r="R238" t="s">
        <v>806</v>
      </c>
      <c r="T238" t="s">
        <v>603</v>
      </c>
      <c r="U238" t="s">
        <v>296</v>
      </c>
    </row>
    <row r="239" spans="1:21" x14ac:dyDescent="0.3">
      <c r="A239" s="1" t="s">
        <v>1889</v>
      </c>
      <c r="B239" t="s">
        <v>350</v>
      </c>
      <c r="C239" t="s">
        <v>1891</v>
      </c>
      <c r="D239">
        <v>2580216</v>
      </c>
      <c r="E239" t="s">
        <v>1889</v>
      </c>
      <c r="F239" t="s">
        <v>697</v>
      </c>
      <c r="G239" t="s">
        <v>1892</v>
      </c>
      <c r="H239">
        <v>2</v>
      </c>
      <c r="I239" t="s">
        <v>1890</v>
      </c>
      <c r="J239">
        <v>14</v>
      </c>
      <c r="K239" s="1" t="s">
        <v>350</v>
      </c>
      <c r="L239" t="s">
        <v>894</v>
      </c>
      <c r="M239">
        <v>17218</v>
      </c>
      <c r="N239">
        <v>4</v>
      </c>
      <c r="O239">
        <v>26</v>
      </c>
      <c r="P239" t="s">
        <v>12103</v>
      </c>
      <c r="Q239" t="s">
        <v>494</v>
      </c>
      <c r="R239" t="s">
        <v>709</v>
      </c>
      <c r="S239" t="s">
        <v>1067</v>
      </c>
      <c r="T239" t="s">
        <v>1740</v>
      </c>
      <c r="U239" t="s">
        <v>300</v>
      </c>
    </row>
    <row r="240" spans="1:21" x14ac:dyDescent="0.3">
      <c r="A240" s="1" t="s">
        <v>1893</v>
      </c>
      <c r="B240" t="s">
        <v>439</v>
      </c>
      <c r="C240" t="s">
        <v>1898</v>
      </c>
      <c r="D240">
        <v>17427</v>
      </c>
      <c r="E240" t="s">
        <v>1893</v>
      </c>
      <c r="F240" t="s">
        <v>1208</v>
      </c>
      <c r="G240" t="s">
        <v>1899</v>
      </c>
      <c r="H240">
        <v>2</v>
      </c>
      <c r="I240" t="s">
        <v>1897</v>
      </c>
      <c r="J240">
        <v>5</v>
      </c>
      <c r="K240" s="1" t="s">
        <v>439</v>
      </c>
      <c r="L240" t="s">
        <v>1896</v>
      </c>
      <c r="M240">
        <v>16301</v>
      </c>
      <c r="N240">
        <v>5</v>
      </c>
      <c r="O240">
        <v>27</v>
      </c>
      <c r="P240" t="s">
        <v>12104</v>
      </c>
      <c r="Q240" t="s">
        <v>399</v>
      </c>
      <c r="R240" t="s">
        <v>1894</v>
      </c>
      <c r="T240" t="s">
        <v>1895</v>
      </c>
      <c r="U240" t="s">
        <v>300</v>
      </c>
    </row>
    <row r="241" spans="1:21" x14ac:dyDescent="0.3">
      <c r="A241" s="1" t="s">
        <v>1900</v>
      </c>
      <c r="B241" t="s">
        <v>350</v>
      </c>
      <c r="C241" t="s">
        <v>1904</v>
      </c>
      <c r="D241">
        <v>4512</v>
      </c>
      <c r="E241" t="s">
        <v>1900</v>
      </c>
      <c r="G241" t="s">
        <v>1905</v>
      </c>
      <c r="I241" t="s">
        <v>1903</v>
      </c>
      <c r="J241">
        <v>81</v>
      </c>
      <c r="K241" s="1" t="s">
        <v>350</v>
      </c>
      <c r="L241" t="s">
        <v>1902</v>
      </c>
      <c r="M241">
        <v>11712</v>
      </c>
      <c r="N241">
        <v>16</v>
      </c>
      <c r="O241">
        <v>38</v>
      </c>
      <c r="P241" t="s">
        <v>12105</v>
      </c>
      <c r="Q241" t="s">
        <v>331</v>
      </c>
      <c r="R241" t="s">
        <v>689</v>
      </c>
      <c r="T241" t="s">
        <v>1901</v>
      </c>
      <c r="U241" t="s">
        <v>296</v>
      </c>
    </row>
    <row r="242" spans="1:21" x14ac:dyDescent="0.3">
      <c r="A242" s="1" t="s">
        <v>122</v>
      </c>
      <c r="B242" t="s">
        <v>313</v>
      </c>
      <c r="C242" t="s">
        <v>1909</v>
      </c>
      <c r="D242">
        <v>2969939</v>
      </c>
      <c r="E242" t="s">
        <v>122</v>
      </c>
      <c r="F242" t="s">
        <v>1208</v>
      </c>
      <c r="G242" t="s">
        <v>1910</v>
      </c>
      <c r="H242">
        <v>1</v>
      </c>
      <c r="I242" t="s">
        <v>1908</v>
      </c>
      <c r="J242">
        <v>3</v>
      </c>
      <c r="K242" s="1" t="s">
        <v>313</v>
      </c>
      <c r="L242" t="s">
        <v>1907</v>
      </c>
      <c r="M242">
        <v>16762</v>
      </c>
      <c r="N242">
        <v>4</v>
      </c>
      <c r="O242">
        <v>25</v>
      </c>
      <c r="P242" t="s">
        <v>12106</v>
      </c>
      <c r="Q242" t="s">
        <v>426</v>
      </c>
      <c r="R242" t="s">
        <v>1198</v>
      </c>
      <c r="T242" t="s">
        <v>1906</v>
      </c>
      <c r="U242" t="s">
        <v>300</v>
      </c>
    </row>
    <row r="243" spans="1:21" x14ac:dyDescent="0.3">
      <c r="A243" s="1" t="s">
        <v>1914</v>
      </c>
      <c r="B243" t="s">
        <v>313</v>
      </c>
      <c r="C243" t="s">
        <v>1917</v>
      </c>
      <c r="D243">
        <v>2582424</v>
      </c>
      <c r="E243" t="s">
        <v>1914</v>
      </c>
      <c r="F243" t="s">
        <v>525</v>
      </c>
      <c r="G243" t="s">
        <v>1918</v>
      </c>
      <c r="H243">
        <v>3</v>
      </c>
      <c r="I243" t="s">
        <v>1916</v>
      </c>
      <c r="J243">
        <v>5</v>
      </c>
      <c r="K243" s="1" t="s">
        <v>313</v>
      </c>
      <c r="L243" t="s">
        <v>1915</v>
      </c>
      <c r="M243">
        <v>18108</v>
      </c>
      <c r="N243">
        <v>3</v>
      </c>
      <c r="O243">
        <v>26</v>
      </c>
      <c r="P243" t="s">
        <v>12107</v>
      </c>
      <c r="Q243" t="s">
        <v>320</v>
      </c>
      <c r="R243" t="s">
        <v>931</v>
      </c>
      <c r="T243" t="s">
        <v>630</v>
      </c>
      <c r="U243" t="s">
        <v>306</v>
      </c>
    </row>
    <row r="244" spans="1:21" x14ac:dyDescent="0.3">
      <c r="A244" s="1" t="s">
        <v>1919</v>
      </c>
      <c r="B244" t="s">
        <v>350</v>
      </c>
      <c r="C244" t="s">
        <v>1922</v>
      </c>
      <c r="D244">
        <v>3053805</v>
      </c>
      <c r="E244" t="s">
        <v>1919</v>
      </c>
      <c r="G244" t="s">
        <v>1923</v>
      </c>
      <c r="H244">
        <v>3</v>
      </c>
      <c r="J244">
        <v>84</v>
      </c>
      <c r="K244" s="1" t="s">
        <v>350</v>
      </c>
      <c r="L244" t="s">
        <v>1921</v>
      </c>
      <c r="M244">
        <v>19655</v>
      </c>
      <c r="N244">
        <v>2</v>
      </c>
      <c r="O244">
        <v>24</v>
      </c>
      <c r="P244" t="s">
        <v>12108</v>
      </c>
      <c r="Q244" t="s">
        <v>310</v>
      </c>
      <c r="R244" t="s">
        <v>432</v>
      </c>
      <c r="T244" t="s">
        <v>1920</v>
      </c>
      <c r="U244" t="s">
        <v>296</v>
      </c>
    </row>
    <row r="245" spans="1:21" x14ac:dyDescent="0.3">
      <c r="A245" s="1" t="s">
        <v>1926</v>
      </c>
      <c r="C245" t="s">
        <v>1929</v>
      </c>
      <c r="E245" t="s">
        <v>1926</v>
      </c>
      <c r="J245">
        <v>0</v>
      </c>
      <c r="K245" s="1" t="s">
        <v>297</v>
      </c>
      <c r="L245" t="s">
        <v>1928</v>
      </c>
      <c r="M245">
        <v>17908</v>
      </c>
      <c r="N245">
        <v>0</v>
      </c>
      <c r="P245" t="s">
        <v>12109</v>
      </c>
      <c r="Q245" t="s">
        <v>297</v>
      </c>
      <c r="R245" t="s">
        <v>297</v>
      </c>
      <c r="T245" t="s">
        <v>1927</v>
      </c>
      <c r="U245" t="s">
        <v>296</v>
      </c>
    </row>
    <row r="246" spans="1:21" x14ac:dyDescent="0.3">
      <c r="A246" s="1" t="s">
        <v>1931</v>
      </c>
      <c r="B246" t="s">
        <v>350</v>
      </c>
      <c r="C246" t="s">
        <v>1933</v>
      </c>
      <c r="D246">
        <v>3040035</v>
      </c>
      <c r="E246" t="s">
        <v>1931</v>
      </c>
      <c r="F246" t="s">
        <v>390</v>
      </c>
      <c r="G246" t="s">
        <v>1934</v>
      </c>
      <c r="J246">
        <v>6</v>
      </c>
      <c r="K246" s="1" t="s">
        <v>350</v>
      </c>
      <c r="L246" t="s">
        <v>1932</v>
      </c>
      <c r="M246">
        <v>19556</v>
      </c>
      <c r="N246">
        <v>2</v>
      </c>
      <c r="O246">
        <v>24</v>
      </c>
      <c r="P246" t="s">
        <v>12110</v>
      </c>
      <c r="Q246" t="s">
        <v>403</v>
      </c>
      <c r="R246" t="s">
        <v>646</v>
      </c>
      <c r="T246" t="s">
        <v>966</v>
      </c>
      <c r="U246" t="s">
        <v>300</v>
      </c>
    </row>
    <row r="247" spans="1:21" x14ac:dyDescent="0.3">
      <c r="A247" s="1" t="s">
        <v>1935</v>
      </c>
      <c r="B247" t="s">
        <v>350</v>
      </c>
      <c r="C247" t="s">
        <v>1937</v>
      </c>
      <c r="D247">
        <v>4036335</v>
      </c>
      <c r="E247" t="s">
        <v>1935</v>
      </c>
      <c r="F247" t="s">
        <v>748</v>
      </c>
      <c r="G247" t="s">
        <v>1938</v>
      </c>
      <c r="H247">
        <v>3</v>
      </c>
      <c r="J247">
        <v>16</v>
      </c>
      <c r="K247" s="1" t="s">
        <v>350</v>
      </c>
      <c r="L247" t="s">
        <v>523</v>
      </c>
      <c r="M247">
        <v>20013</v>
      </c>
      <c r="N247">
        <v>1</v>
      </c>
      <c r="O247">
        <v>23</v>
      </c>
      <c r="P247" t="s">
        <v>12111</v>
      </c>
      <c r="Q247" t="s">
        <v>347</v>
      </c>
      <c r="R247" t="s">
        <v>582</v>
      </c>
      <c r="T247" t="s">
        <v>1936</v>
      </c>
      <c r="U247" t="s">
        <v>300</v>
      </c>
    </row>
    <row r="248" spans="1:21" x14ac:dyDescent="0.3">
      <c r="A248" s="1" t="s">
        <v>1939</v>
      </c>
      <c r="B248" t="s">
        <v>565</v>
      </c>
      <c r="C248" t="s">
        <v>1941</v>
      </c>
      <c r="D248">
        <v>2981212</v>
      </c>
      <c r="E248" t="s">
        <v>1939</v>
      </c>
      <c r="G248" t="s">
        <v>1942</v>
      </c>
      <c r="I248" t="s">
        <v>1940</v>
      </c>
      <c r="J248">
        <v>43</v>
      </c>
      <c r="K248" s="1" t="s">
        <v>453</v>
      </c>
      <c r="L248" t="s">
        <v>829</v>
      </c>
      <c r="M248">
        <v>19541</v>
      </c>
      <c r="N248">
        <v>2</v>
      </c>
      <c r="O248">
        <v>25</v>
      </c>
      <c r="P248" t="s">
        <v>12112</v>
      </c>
      <c r="Q248" t="s">
        <v>331</v>
      </c>
      <c r="R248" t="s">
        <v>662</v>
      </c>
      <c r="T248" t="s">
        <v>1150</v>
      </c>
      <c r="U248" t="s">
        <v>296</v>
      </c>
    </row>
    <row r="249" spans="1:21" x14ac:dyDescent="0.3">
      <c r="A249" s="1" t="s">
        <v>159</v>
      </c>
      <c r="B249" t="s">
        <v>350</v>
      </c>
      <c r="C249" t="s">
        <v>1945</v>
      </c>
      <c r="D249">
        <v>3128429</v>
      </c>
      <c r="E249" t="s">
        <v>159</v>
      </c>
      <c r="F249" t="s">
        <v>1392</v>
      </c>
      <c r="G249" t="s">
        <v>1946</v>
      </c>
      <c r="H249">
        <v>1</v>
      </c>
      <c r="I249" t="s">
        <v>1944</v>
      </c>
      <c r="J249">
        <v>14</v>
      </c>
      <c r="K249" s="1" t="s">
        <v>350</v>
      </c>
      <c r="L249" t="s">
        <v>1050</v>
      </c>
      <c r="M249">
        <v>19800</v>
      </c>
      <c r="N249">
        <v>1</v>
      </c>
      <c r="O249">
        <v>23</v>
      </c>
      <c r="P249" t="s">
        <v>12113</v>
      </c>
      <c r="Q249" t="s">
        <v>320</v>
      </c>
      <c r="R249" t="s">
        <v>977</v>
      </c>
      <c r="T249" t="s">
        <v>1943</v>
      </c>
      <c r="U249" t="s">
        <v>300</v>
      </c>
    </row>
    <row r="250" spans="1:21" x14ac:dyDescent="0.3">
      <c r="A250" s="1" t="s">
        <v>1947</v>
      </c>
      <c r="B250" t="s">
        <v>350</v>
      </c>
      <c r="C250" t="s">
        <v>1950</v>
      </c>
      <c r="D250">
        <v>2977874</v>
      </c>
      <c r="E250" t="s">
        <v>1947</v>
      </c>
      <c r="F250" t="s">
        <v>880</v>
      </c>
      <c r="G250" t="s">
        <v>1308</v>
      </c>
      <c r="H250">
        <v>3</v>
      </c>
      <c r="I250" t="s">
        <v>1949</v>
      </c>
      <c r="J250">
        <v>14</v>
      </c>
      <c r="K250" s="1" t="s">
        <v>350</v>
      </c>
      <c r="L250" t="s">
        <v>1408</v>
      </c>
      <c r="M250">
        <v>18409</v>
      </c>
      <c r="N250">
        <v>3</v>
      </c>
      <c r="O250">
        <v>25</v>
      </c>
      <c r="P250" t="s">
        <v>12114</v>
      </c>
      <c r="Q250" t="s">
        <v>362</v>
      </c>
      <c r="R250" t="s">
        <v>432</v>
      </c>
      <c r="T250" t="s">
        <v>1948</v>
      </c>
      <c r="U250" t="s">
        <v>306</v>
      </c>
    </row>
    <row r="251" spans="1:21" x14ac:dyDescent="0.3">
      <c r="A251" s="1" t="s">
        <v>1951</v>
      </c>
      <c r="B251" t="s">
        <v>350</v>
      </c>
      <c r="C251" t="s">
        <v>1954</v>
      </c>
      <c r="E251" t="s">
        <v>1951</v>
      </c>
      <c r="G251" t="s">
        <v>1955</v>
      </c>
      <c r="J251">
        <v>87</v>
      </c>
      <c r="K251" s="1" t="s">
        <v>350</v>
      </c>
      <c r="L251" t="s">
        <v>1953</v>
      </c>
      <c r="M251">
        <v>19687</v>
      </c>
      <c r="N251">
        <v>7</v>
      </c>
      <c r="O251">
        <v>30</v>
      </c>
      <c r="P251" t="s">
        <v>12115</v>
      </c>
      <c r="Q251" t="s">
        <v>362</v>
      </c>
      <c r="R251" t="s">
        <v>395</v>
      </c>
      <c r="T251" t="s">
        <v>1952</v>
      </c>
      <c r="U251" t="s">
        <v>296</v>
      </c>
    </row>
    <row r="252" spans="1:21" x14ac:dyDescent="0.3">
      <c r="A252" s="1" t="s">
        <v>1956</v>
      </c>
      <c r="B252" t="s">
        <v>323</v>
      </c>
      <c r="C252" t="s">
        <v>1958</v>
      </c>
      <c r="E252" t="s">
        <v>1956</v>
      </c>
      <c r="G252" t="s">
        <v>1959</v>
      </c>
      <c r="J252">
        <v>83</v>
      </c>
      <c r="K252" s="1" t="s">
        <v>323</v>
      </c>
      <c r="L252" t="s">
        <v>495</v>
      </c>
      <c r="M252">
        <v>2640</v>
      </c>
      <c r="N252">
        <v>6</v>
      </c>
      <c r="O252">
        <v>31</v>
      </c>
      <c r="P252" t="s">
        <v>12116</v>
      </c>
      <c r="Q252" t="s">
        <v>320</v>
      </c>
      <c r="R252" t="s">
        <v>391</v>
      </c>
      <c r="T252" t="s">
        <v>1957</v>
      </c>
      <c r="U252" t="s">
        <v>296</v>
      </c>
    </row>
    <row r="253" spans="1:21" x14ac:dyDescent="0.3">
      <c r="A253" s="1" t="s">
        <v>1273</v>
      </c>
      <c r="B253" t="s">
        <v>350</v>
      </c>
      <c r="C253" t="s">
        <v>1962</v>
      </c>
      <c r="D253">
        <v>11318</v>
      </c>
      <c r="E253" t="s">
        <v>1273</v>
      </c>
      <c r="G253" t="s">
        <v>1963</v>
      </c>
      <c r="J253">
        <v>83</v>
      </c>
      <c r="K253" s="1" t="s">
        <v>350</v>
      </c>
      <c r="L253" t="s">
        <v>1961</v>
      </c>
      <c r="M253">
        <v>6211</v>
      </c>
      <c r="N253">
        <v>11</v>
      </c>
      <c r="O253">
        <v>33</v>
      </c>
      <c r="P253" t="s">
        <v>12117</v>
      </c>
      <c r="Q253" t="s">
        <v>362</v>
      </c>
      <c r="R253" t="s">
        <v>733</v>
      </c>
      <c r="T253" t="s">
        <v>1960</v>
      </c>
      <c r="U253" t="s">
        <v>296</v>
      </c>
    </row>
    <row r="254" spans="1:21" x14ac:dyDescent="0.3">
      <c r="A254" s="1" t="s">
        <v>1965</v>
      </c>
      <c r="B254" t="s">
        <v>350</v>
      </c>
      <c r="C254" t="s">
        <v>1968</v>
      </c>
      <c r="D254">
        <v>3121410</v>
      </c>
      <c r="E254" t="s">
        <v>1965</v>
      </c>
      <c r="F254" t="s">
        <v>304</v>
      </c>
      <c r="G254" t="s">
        <v>1969</v>
      </c>
      <c r="H254">
        <v>1</v>
      </c>
      <c r="J254">
        <v>15</v>
      </c>
      <c r="K254" s="1" t="s">
        <v>350</v>
      </c>
      <c r="L254" t="s">
        <v>1967</v>
      </c>
      <c r="M254">
        <v>21005</v>
      </c>
      <c r="N254">
        <v>0</v>
      </c>
      <c r="O254">
        <v>22</v>
      </c>
      <c r="P254" t="s">
        <v>12118</v>
      </c>
      <c r="Q254" t="s">
        <v>310</v>
      </c>
      <c r="R254" t="s">
        <v>414</v>
      </c>
      <c r="T254" t="s">
        <v>1966</v>
      </c>
      <c r="U254" t="s">
        <v>300</v>
      </c>
    </row>
    <row r="255" spans="1:21" x14ac:dyDescent="0.3">
      <c r="A255" s="1" t="s">
        <v>1972</v>
      </c>
      <c r="B255" t="s">
        <v>350</v>
      </c>
      <c r="C255" t="s">
        <v>1974</v>
      </c>
      <c r="D255">
        <v>2577114</v>
      </c>
      <c r="E255" t="s">
        <v>1972</v>
      </c>
      <c r="G255" t="s">
        <v>1975</v>
      </c>
      <c r="H255">
        <v>4</v>
      </c>
      <c r="J255">
        <v>6</v>
      </c>
      <c r="K255" s="1" t="s">
        <v>350</v>
      </c>
      <c r="L255" t="s">
        <v>1973</v>
      </c>
      <c r="M255">
        <v>18745</v>
      </c>
      <c r="N255">
        <v>0</v>
      </c>
      <c r="O255">
        <v>25</v>
      </c>
      <c r="P255" t="s">
        <v>12119</v>
      </c>
      <c r="Q255" t="s">
        <v>362</v>
      </c>
      <c r="R255" t="s">
        <v>818</v>
      </c>
      <c r="T255" t="s">
        <v>1791</v>
      </c>
      <c r="U255" t="s">
        <v>296</v>
      </c>
    </row>
    <row r="256" spans="1:21" x14ac:dyDescent="0.3">
      <c r="A256" s="1" t="s">
        <v>1976</v>
      </c>
      <c r="B256" t="s">
        <v>350</v>
      </c>
      <c r="C256" t="s">
        <v>1978</v>
      </c>
      <c r="D256">
        <v>2520767</v>
      </c>
      <c r="E256" t="s">
        <v>1976</v>
      </c>
      <c r="G256" t="s">
        <v>1979</v>
      </c>
      <c r="J256">
        <v>11</v>
      </c>
      <c r="K256" s="1" t="s">
        <v>350</v>
      </c>
      <c r="L256" t="s">
        <v>1977</v>
      </c>
      <c r="M256">
        <v>17106</v>
      </c>
      <c r="N256">
        <v>1</v>
      </c>
      <c r="O256">
        <v>26</v>
      </c>
      <c r="P256" t="s">
        <v>12120</v>
      </c>
      <c r="Q256" t="s">
        <v>362</v>
      </c>
      <c r="R256" t="s">
        <v>653</v>
      </c>
      <c r="T256" t="s">
        <v>1052</v>
      </c>
      <c r="U256" t="s">
        <v>296</v>
      </c>
    </row>
    <row r="257" spans="1:21" x14ac:dyDescent="0.3">
      <c r="A257" s="1" t="s">
        <v>1981</v>
      </c>
      <c r="B257" t="s">
        <v>350</v>
      </c>
      <c r="C257" t="s">
        <v>1982</v>
      </c>
      <c r="D257">
        <v>16683</v>
      </c>
      <c r="E257" t="s">
        <v>1981</v>
      </c>
      <c r="G257" t="s">
        <v>1983</v>
      </c>
      <c r="J257">
        <v>83</v>
      </c>
      <c r="K257" s="1" t="s">
        <v>350</v>
      </c>
      <c r="L257" t="s">
        <v>516</v>
      </c>
      <c r="M257">
        <v>16712</v>
      </c>
      <c r="N257">
        <v>1</v>
      </c>
      <c r="O257">
        <v>29</v>
      </c>
      <c r="P257" t="s">
        <v>12121</v>
      </c>
      <c r="Q257" t="s">
        <v>362</v>
      </c>
      <c r="R257" t="s">
        <v>432</v>
      </c>
      <c r="T257" t="s">
        <v>1957</v>
      </c>
      <c r="U257" t="s">
        <v>296</v>
      </c>
    </row>
    <row r="258" spans="1:21" x14ac:dyDescent="0.3">
      <c r="A258" s="1" t="s">
        <v>1986</v>
      </c>
      <c r="B258" t="s">
        <v>313</v>
      </c>
      <c r="C258" t="s">
        <v>1989</v>
      </c>
      <c r="D258">
        <v>3127051</v>
      </c>
      <c r="E258" t="s">
        <v>1986</v>
      </c>
      <c r="F258" t="s">
        <v>922</v>
      </c>
      <c r="G258" t="s">
        <v>1990</v>
      </c>
      <c r="J258">
        <v>6</v>
      </c>
      <c r="K258" s="1" t="s">
        <v>313</v>
      </c>
      <c r="L258" t="s">
        <v>1988</v>
      </c>
      <c r="M258">
        <v>21562</v>
      </c>
      <c r="N258">
        <v>0</v>
      </c>
      <c r="O258">
        <v>23</v>
      </c>
      <c r="P258" t="s">
        <v>12122</v>
      </c>
      <c r="Q258" t="s">
        <v>331</v>
      </c>
      <c r="R258" t="s">
        <v>727</v>
      </c>
      <c r="T258" t="s">
        <v>1987</v>
      </c>
      <c r="U258" t="s">
        <v>300</v>
      </c>
    </row>
    <row r="259" spans="1:21" x14ac:dyDescent="0.3">
      <c r="A259" s="1" t="s">
        <v>1991</v>
      </c>
      <c r="B259" t="s">
        <v>439</v>
      </c>
      <c r="C259" t="s">
        <v>1994</v>
      </c>
      <c r="D259">
        <v>13024</v>
      </c>
      <c r="E259" t="s">
        <v>1991</v>
      </c>
      <c r="G259" t="s">
        <v>1995</v>
      </c>
      <c r="J259">
        <v>6</v>
      </c>
      <c r="K259" s="1" t="s">
        <v>439</v>
      </c>
      <c r="L259" t="s">
        <v>1993</v>
      </c>
      <c r="M259">
        <v>17901</v>
      </c>
      <c r="N259">
        <v>1</v>
      </c>
      <c r="O259">
        <v>31</v>
      </c>
      <c r="P259" t="s">
        <v>12123</v>
      </c>
      <c r="Q259" t="s">
        <v>362</v>
      </c>
      <c r="R259" t="s">
        <v>544</v>
      </c>
      <c r="T259" t="s">
        <v>1992</v>
      </c>
      <c r="U259" t="s">
        <v>296</v>
      </c>
    </row>
    <row r="260" spans="1:21" x14ac:dyDescent="0.3">
      <c r="A260" s="1" t="s">
        <v>1998</v>
      </c>
      <c r="B260" t="s">
        <v>453</v>
      </c>
      <c r="C260" t="s">
        <v>2001</v>
      </c>
      <c r="D260">
        <v>16749</v>
      </c>
      <c r="E260" t="s">
        <v>1998</v>
      </c>
      <c r="G260" t="s">
        <v>2002</v>
      </c>
      <c r="I260" t="s">
        <v>2000</v>
      </c>
      <c r="J260">
        <v>34</v>
      </c>
      <c r="K260" s="1" t="s">
        <v>453</v>
      </c>
      <c r="L260" t="s">
        <v>1999</v>
      </c>
      <c r="M260">
        <v>16609</v>
      </c>
      <c r="N260">
        <v>5</v>
      </c>
      <c r="O260">
        <v>28</v>
      </c>
      <c r="P260" t="s">
        <v>12124</v>
      </c>
      <c r="Q260" t="s">
        <v>310</v>
      </c>
      <c r="R260" t="s">
        <v>1240</v>
      </c>
      <c r="T260" t="s">
        <v>383</v>
      </c>
      <c r="U260" t="s">
        <v>296</v>
      </c>
    </row>
    <row r="261" spans="1:21" x14ac:dyDescent="0.3">
      <c r="A261" s="1" t="s">
        <v>2003</v>
      </c>
      <c r="B261" t="s">
        <v>453</v>
      </c>
      <c r="C261" t="s">
        <v>2004</v>
      </c>
      <c r="D261">
        <v>17397</v>
      </c>
      <c r="E261" t="s">
        <v>2003</v>
      </c>
      <c r="G261" t="s">
        <v>2005</v>
      </c>
      <c r="H261">
        <v>6</v>
      </c>
      <c r="J261">
        <v>24</v>
      </c>
      <c r="K261" s="1" t="s">
        <v>453</v>
      </c>
      <c r="L261" t="s">
        <v>1197</v>
      </c>
      <c r="M261">
        <v>16561</v>
      </c>
      <c r="N261">
        <v>2</v>
      </c>
      <c r="O261">
        <v>25</v>
      </c>
      <c r="P261" t="s">
        <v>12125</v>
      </c>
      <c r="Q261" t="s">
        <v>639</v>
      </c>
      <c r="R261" t="s">
        <v>689</v>
      </c>
      <c r="T261" t="s">
        <v>1367</v>
      </c>
      <c r="U261" t="s">
        <v>296</v>
      </c>
    </row>
    <row r="262" spans="1:21" x14ac:dyDescent="0.3">
      <c r="A262" s="1" t="s">
        <v>2006</v>
      </c>
      <c r="B262" t="s">
        <v>350</v>
      </c>
      <c r="C262" t="s">
        <v>2009</v>
      </c>
      <c r="D262">
        <v>3045565</v>
      </c>
      <c r="E262" t="s">
        <v>2006</v>
      </c>
      <c r="G262" t="s">
        <v>2010</v>
      </c>
      <c r="I262" t="s">
        <v>2008</v>
      </c>
      <c r="J262">
        <v>11</v>
      </c>
      <c r="K262" s="1" t="s">
        <v>350</v>
      </c>
      <c r="L262" t="s">
        <v>315</v>
      </c>
      <c r="M262">
        <v>18307</v>
      </c>
      <c r="N262">
        <v>3</v>
      </c>
      <c r="O262">
        <v>26</v>
      </c>
      <c r="P262" t="s">
        <v>12126</v>
      </c>
      <c r="Q262" t="s">
        <v>310</v>
      </c>
      <c r="R262" t="s">
        <v>733</v>
      </c>
      <c r="T262" t="s">
        <v>2007</v>
      </c>
      <c r="U262" t="s">
        <v>296</v>
      </c>
    </row>
    <row r="263" spans="1:21" x14ac:dyDescent="0.3">
      <c r="A263" s="1" t="s">
        <v>2015</v>
      </c>
      <c r="B263" t="s">
        <v>350</v>
      </c>
      <c r="C263" t="s">
        <v>2019</v>
      </c>
      <c r="D263">
        <v>3125383</v>
      </c>
      <c r="E263" t="s">
        <v>2015</v>
      </c>
      <c r="F263" t="s">
        <v>491</v>
      </c>
      <c r="G263" t="s">
        <v>2020</v>
      </c>
      <c r="I263" t="s">
        <v>2018</v>
      </c>
      <c r="J263">
        <v>17</v>
      </c>
      <c r="K263" s="1" t="s">
        <v>350</v>
      </c>
      <c r="L263" t="s">
        <v>2017</v>
      </c>
      <c r="M263">
        <v>20049</v>
      </c>
      <c r="N263">
        <v>1</v>
      </c>
      <c r="O263">
        <v>24</v>
      </c>
      <c r="P263" t="s">
        <v>12127</v>
      </c>
      <c r="Q263" t="s">
        <v>347</v>
      </c>
      <c r="R263" t="s">
        <v>432</v>
      </c>
      <c r="T263" t="s">
        <v>2016</v>
      </c>
      <c r="U263" t="s">
        <v>306</v>
      </c>
    </row>
    <row r="264" spans="1:21" x14ac:dyDescent="0.3">
      <c r="A264" s="1" t="s">
        <v>2022</v>
      </c>
      <c r="B264" t="s">
        <v>453</v>
      </c>
      <c r="C264" t="s">
        <v>2024</v>
      </c>
      <c r="E264" t="s">
        <v>2022</v>
      </c>
      <c r="G264" t="s">
        <v>2025</v>
      </c>
      <c r="J264">
        <v>46</v>
      </c>
      <c r="K264" s="1" t="s">
        <v>453</v>
      </c>
      <c r="L264" t="s">
        <v>2023</v>
      </c>
      <c r="M264">
        <v>17416</v>
      </c>
      <c r="N264">
        <v>0</v>
      </c>
      <c r="O264">
        <v>25</v>
      </c>
      <c r="P264" t="s">
        <v>12128</v>
      </c>
      <c r="Q264" t="s">
        <v>331</v>
      </c>
      <c r="R264" t="s">
        <v>662</v>
      </c>
      <c r="T264" t="s">
        <v>344</v>
      </c>
      <c r="U264" t="s">
        <v>296</v>
      </c>
    </row>
    <row r="265" spans="1:21" x14ac:dyDescent="0.3">
      <c r="A265" s="1" t="s">
        <v>745</v>
      </c>
      <c r="B265" t="s">
        <v>439</v>
      </c>
      <c r="C265" t="s">
        <v>2029</v>
      </c>
      <c r="D265">
        <v>1440</v>
      </c>
      <c r="E265" t="s">
        <v>745</v>
      </c>
      <c r="G265" t="s">
        <v>2030</v>
      </c>
      <c r="I265" t="s">
        <v>2028</v>
      </c>
      <c r="J265">
        <v>4</v>
      </c>
      <c r="K265" s="1" t="s">
        <v>439</v>
      </c>
      <c r="L265" t="s">
        <v>2027</v>
      </c>
      <c r="M265">
        <v>5714</v>
      </c>
      <c r="N265">
        <v>21</v>
      </c>
      <c r="O265">
        <v>44</v>
      </c>
      <c r="P265" t="s">
        <v>12129</v>
      </c>
      <c r="Q265" t="s">
        <v>362</v>
      </c>
      <c r="R265" t="s">
        <v>358</v>
      </c>
      <c r="T265" t="s">
        <v>2026</v>
      </c>
      <c r="U265" t="s">
        <v>296</v>
      </c>
    </row>
    <row r="266" spans="1:21" x14ac:dyDescent="0.3">
      <c r="A266" s="1" t="s">
        <v>2034</v>
      </c>
      <c r="B266" t="s">
        <v>323</v>
      </c>
      <c r="C266" t="s">
        <v>2037</v>
      </c>
      <c r="D266">
        <v>2514375</v>
      </c>
      <c r="E266" t="s">
        <v>2034</v>
      </c>
      <c r="G266" t="s">
        <v>2038</v>
      </c>
      <c r="J266">
        <v>86</v>
      </c>
      <c r="K266" s="1" t="s">
        <v>323</v>
      </c>
      <c r="L266" t="s">
        <v>2036</v>
      </c>
      <c r="M266">
        <v>18377</v>
      </c>
      <c r="N266">
        <v>1</v>
      </c>
      <c r="O266">
        <v>26</v>
      </c>
      <c r="P266" t="s">
        <v>12130</v>
      </c>
      <c r="Q266" t="s">
        <v>426</v>
      </c>
      <c r="R266" t="s">
        <v>840</v>
      </c>
      <c r="T266" t="s">
        <v>2035</v>
      </c>
      <c r="U266" t="s">
        <v>296</v>
      </c>
    </row>
    <row r="267" spans="1:21" x14ac:dyDescent="0.3">
      <c r="A267" s="1" t="s">
        <v>182</v>
      </c>
      <c r="B267" t="s">
        <v>453</v>
      </c>
      <c r="C267" t="s">
        <v>2041</v>
      </c>
      <c r="D267">
        <v>3916925</v>
      </c>
      <c r="E267" t="s">
        <v>182</v>
      </c>
      <c r="F267" t="s">
        <v>724</v>
      </c>
      <c r="G267" t="s">
        <v>2042</v>
      </c>
      <c r="H267">
        <v>1</v>
      </c>
      <c r="I267" t="s">
        <v>2040</v>
      </c>
      <c r="J267">
        <v>33</v>
      </c>
      <c r="K267" s="1" t="s">
        <v>453</v>
      </c>
      <c r="L267" t="s">
        <v>1129</v>
      </c>
      <c r="M267">
        <v>19822</v>
      </c>
      <c r="N267">
        <v>1</v>
      </c>
      <c r="O267">
        <v>22</v>
      </c>
      <c r="P267" t="s">
        <v>12131</v>
      </c>
      <c r="Q267" t="s">
        <v>362</v>
      </c>
      <c r="R267" t="s">
        <v>782</v>
      </c>
      <c r="T267" t="s">
        <v>2039</v>
      </c>
      <c r="U267" t="s">
        <v>300</v>
      </c>
    </row>
    <row r="268" spans="1:21" x14ac:dyDescent="0.3">
      <c r="A268" s="1" t="s">
        <v>201</v>
      </c>
      <c r="B268" t="s">
        <v>313</v>
      </c>
      <c r="C268" t="s">
        <v>2045</v>
      </c>
      <c r="D268">
        <v>3139477</v>
      </c>
      <c r="E268" t="s">
        <v>201</v>
      </c>
      <c r="F268" t="s">
        <v>308</v>
      </c>
      <c r="G268" t="s">
        <v>2046</v>
      </c>
      <c r="H268">
        <v>1</v>
      </c>
      <c r="I268" t="s">
        <v>2044</v>
      </c>
      <c r="J268">
        <v>15</v>
      </c>
      <c r="K268" s="1" t="s">
        <v>313</v>
      </c>
      <c r="L268" t="s">
        <v>2043</v>
      </c>
      <c r="M268">
        <v>18890</v>
      </c>
      <c r="N268">
        <v>2</v>
      </c>
      <c r="O268">
        <v>23</v>
      </c>
      <c r="P268" t="s">
        <v>12132</v>
      </c>
      <c r="Q268" t="s">
        <v>347</v>
      </c>
      <c r="R268" t="s">
        <v>578</v>
      </c>
      <c r="T268" t="s">
        <v>889</v>
      </c>
      <c r="U268" t="s">
        <v>300</v>
      </c>
    </row>
    <row r="269" spans="1:21" x14ac:dyDescent="0.3">
      <c r="A269" s="1" t="s">
        <v>2047</v>
      </c>
      <c r="B269" t="s">
        <v>350</v>
      </c>
      <c r="C269" t="s">
        <v>2048</v>
      </c>
      <c r="D269">
        <v>3115315</v>
      </c>
      <c r="E269" t="s">
        <v>2047</v>
      </c>
      <c r="F269" t="s">
        <v>710</v>
      </c>
      <c r="G269" t="s">
        <v>1456</v>
      </c>
      <c r="J269">
        <v>82</v>
      </c>
      <c r="K269" s="1" t="s">
        <v>350</v>
      </c>
      <c r="L269" t="s">
        <v>516</v>
      </c>
      <c r="M269">
        <v>18666</v>
      </c>
      <c r="N269">
        <v>3</v>
      </c>
      <c r="O269">
        <v>27</v>
      </c>
      <c r="P269" t="s">
        <v>12133</v>
      </c>
      <c r="Q269" t="s">
        <v>347</v>
      </c>
      <c r="R269" t="s">
        <v>668</v>
      </c>
      <c r="T269" t="s">
        <v>1322</v>
      </c>
      <c r="U269" t="s">
        <v>300</v>
      </c>
    </row>
    <row r="270" spans="1:21" x14ac:dyDescent="0.3">
      <c r="A270" s="1" t="s">
        <v>2049</v>
      </c>
      <c r="B270" t="s">
        <v>323</v>
      </c>
      <c r="C270" t="s">
        <v>2051</v>
      </c>
      <c r="D270">
        <v>13289</v>
      </c>
      <c r="E270" t="s">
        <v>2049</v>
      </c>
      <c r="G270" t="s">
        <v>2052</v>
      </c>
      <c r="J270">
        <v>49</v>
      </c>
      <c r="K270" s="1" t="s">
        <v>323</v>
      </c>
      <c r="L270" t="s">
        <v>2050</v>
      </c>
      <c r="M270">
        <v>11221</v>
      </c>
      <c r="N270">
        <v>7</v>
      </c>
      <c r="O270">
        <v>31</v>
      </c>
      <c r="P270" t="s">
        <v>12134</v>
      </c>
      <c r="Q270" t="s">
        <v>320</v>
      </c>
      <c r="R270" t="s">
        <v>2011</v>
      </c>
      <c r="T270" t="s">
        <v>1259</v>
      </c>
      <c r="U270" t="s">
        <v>296</v>
      </c>
    </row>
    <row r="271" spans="1:21" x14ac:dyDescent="0.3">
      <c r="A271" s="1" t="s">
        <v>2054</v>
      </c>
      <c r="B271" t="s">
        <v>350</v>
      </c>
      <c r="C271" t="s">
        <v>2056</v>
      </c>
      <c r="D271">
        <v>3917787</v>
      </c>
      <c r="E271" t="s">
        <v>2054</v>
      </c>
      <c r="F271" t="s">
        <v>446</v>
      </c>
      <c r="G271" t="s">
        <v>2057</v>
      </c>
      <c r="J271">
        <v>88</v>
      </c>
      <c r="K271" s="1" t="s">
        <v>350</v>
      </c>
      <c r="L271" t="s">
        <v>2055</v>
      </c>
      <c r="M271">
        <v>21399</v>
      </c>
      <c r="N271">
        <v>0</v>
      </c>
      <c r="O271">
        <v>22</v>
      </c>
      <c r="P271" t="s">
        <v>12135</v>
      </c>
      <c r="Q271" t="s">
        <v>399</v>
      </c>
      <c r="R271" t="s">
        <v>65</v>
      </c>
      <c r="T271" t="s">
        <v>1077</v>
      </c>
      <c r="U271" t="s">
        <v>300</v>
      </c>
    </row>
    <row r="272" spans="1:21" x14ac:dyDescent="0.3">
      <c r="A272" s="1" t="s">
        <v>2060</v>
      </c>
      <c r="B272" t="s">
        <v>313</v>
      </c>
      <c r="C272" t="s">
        <v>2062</v>
      </c>
      <c r="D272">
        <v>9597</v>
      </c>
      <c r="E272" t="s">
        <v>2060</v>
      </c>
      <c r="G272" t="s">
        <v>2063</v>
      </c>
      <c r="J272">
        <v>6</v>
      </c>
      <c r="K272" s="1" t="s">
        <v>313</v>
      </c>
      <c r="L272" t="s">
        <v>2061</v>
      </c>
      <c r="M272">
        <v>8972</v>
      </c>
      <c r="N272">
        <v>13</v>
      </c>
      <c r="O272">
        <v>36</v>
      </c>
      <c r="P272" t="s">
        <v>12136</v>
      </c>
      <c r="Q272" t="s">
        <v>320</v>
      </c>
      <c r="R272" t="s">
        <v>689</v>
      </c>
      <c r="T272" t="s">
        <v>1243</v>
      </c>
      <c r="U272" t="s">
        <v>296</v>
      </c>
    </row>
    <row r="273" spans="1:21" x14ac:dyDescent="0.3">
      <c r="A273" s="1" t="s">
        <v>2070</v>
      </c>
      <c r="B273" t="s">
        <v>350</v>
      </c>
      <c r="C273" t="s">
        <v>2073</v>
      </c>
      <c r="D273">
        <v>16946</v>
      </c>
      <c r="E273" t="s">
        <v>2070</v>
      </c>
      <c r="G273" t="s">
        <v>2074</v>
      </c>
      <c r="H273">
        <v>1</v>
      </c>
      <c r="I273" t="s">
        <v>2072</v>
      </c>
      <c r="J273">
        <v>12</v>
      </c>
      <c r="K273" s="1" t="s">
        <v>350</v>
      </c>
      <c r="L273" t="s">
        <v>2071</v>
      </c>
      <c r="M273">
        <v>16664</v>
      </c>
      <c r="N273">
        <v>5</v>
      </c>
      <c r="O273">
        <v>27</v>
      </c>
      <c r="P273" t="s">
        <v>12137</v>
      </c>
      <c r="Q273" t="s">
        <v>494</v>
      </c>
      <c r="R273" t="s">
        <v>582</v>
      </c>
      <c r="T273" t="s">
        <v>1849</v>
      </c>
      <c r="U273" t="s">
        <v>296</v>
      </c>
    </row>
    <row r="274" spans="1:21" x14ac:dyDescent="0.3">
      <c r="A274" s="1" t="s">
        <v>2075</v>
      </c>
      <c r="C274" t="s">
        <v>2078</v>
      </c>
      <c r="E274" t="s">
        <v>2075</v>
      </c>
      <c r="J274">
        <v>0</v>
      </c>
      <c r="K274" s="1" t="s">
        <v>297</v>
      </c>
      <c r="L274" t="s">
        <v>2077</v>
      </c>
      <c r="M274">
        <v>17794</v>
      </c>
      <c r="N274">
        <v>0</v>
      </c>
      <c r="P274" t="s">
        <v>12138</v>
      </c>
      <c r="Q274" t="s">
        <v>297</v>
      </c>
      <c r="R274" t="s">
        <v>297</v>
      </c>
      <c r="T274" t="s">
        <v>2076</v>
      </c>
      <c r="U274" t="s">
        <v>296</v>
      </c>
    </row>
    <row r="275" spans="1:21" x14ac:dyDescent="0.3">
      <c r="A275" s="1" t="s">
        <v>2079</v>
      </c>
      <c r="B275" t="s">
        <v>453</v>
      </c>
      <c r="C275" t="s">
        <v>2083</v>
      </c>
      <c r="D275">
        <v>15755</v>
      </c>
      <c r="E275" t="s">
        <v>2079</v>
      </c>
      <c r="G275" t="s">
        <v>2084</v>
      </c>
      <c r="I275" t="s">
        <v>2082</v>
      </c>
      <c r="J275">
        <v>43</v>
      </c>
      <c r="K275" s="1" t="s">
        <v>453</v>
      </c>
      <c r="L275" t="s">
        <v>2081</v>
      </c>
      <c r="M275">
        <v>15616</v>
      </c>
      <c r="N275">
        <v>7</v>
      </c>
      <c r="O275">
        <v>30</v>
      </c>
      <c r="P275" t="s">
        <v>12139</v>
      </c>
      <c r="Q275" t="s">
        <v>494</v>
      </c>
      <c r="R275" t="s">
        <v>364</v>
      </c>
      <c r="T275" t="s">
        <v>2080</v>
      </c>
      <c r="U275" t="s">
        <v>296</v>
      </c>
    </row>
    <row r="276" spans="1:21" x14ac:dyDescent="0.3">
      <c r="A276" s="1" t="s">
        <v>2085</v>
      </c>
      <c r="B276" t="s">
        <v>350</v>
      </c>
      <c r="C276" t="s">
        <v>2087</v>
      </c>
      <c r="D276">
        <v>14908</v>
      </c>
      <c r="E276" t="s">
        <v>2085</v>
      </c>
      <c r="F276" t="s">
        <v>337</v>
      </c>
      <c r="G276" t="s">
        <v>2088</v>
      </c>
      <c r="H276">
        <v>3</v>
      </c>
      <c r="I276" t="s">
        <v>2086</v>
      </c>
      <c r="J276">
        <v>13</v>
      </c>
      <c r="K276" s="1" t="s">
        <v>350</v>
      </c>
      <c r="L276" t="s">
        <v>1545</v>
      </c>
      <c r="M276">
        <v>14478</v>
      </c>
      <c r="N276">
        <v>7</v>
      </c>
      <c r="O276">
        <v>29</v>
      </c>
      <c r="P276" t="s">
        <v>12140</v>
      </c>
      <c r="Q276" t="s">
        <v>320</v>
      </c>
      <c r="R276" t="s">
        <v>689</v>
      </c>
      <c r="T276" t="s">
        <v>370</v>
      </c>
      <c r="U276" t="s">
        <v>300</v>
      </c>
    </row>
    <row r="277" spans="1:21" x14ac:dyDescent="0.3">
      <c r="A277" s="1" t="s">
        <v>528</v>
      </c>
      <c r="B277" t="s">
        <v>350</v>
      </c>
      <c r="C277" t="s">
        <v>2089</v>
      </c>
      <c r="D277">
        <v>10447</v>
      </c>
      <c r="E277" t="s">
        <v>528</v>
      </c>
      <c r="G277" t="s">
        <v>2090</v>
      </c>
      <c r="J277">
        <v>81</v>
      </c>
      <c r="K277" s="1" t="s">
        <v>350</v>
      </c>
      <c r="L277" t="s">
        <v>1129</v>
      </c>
      <c r="M277">
        <v>6029</v>
      </c>
      <c r="N277">
        <v>12</v>
      </c>
      <c r="O277">
        <v>33</v>
      </c>
      <c r="P277" t="s">
        <v>12141</v>
      </c>
      <c r="Q277" t="s">
        <v>295</v>
      </c>
      <c r="R277" t="s">
        <v>334</v>
      </c>
      <c r="T277" t="s">
        <v>478</v>
      </c>
      <c r="U277" t="s">
        <v>296</v>
      </c>
    </row>
    <row r="278" spans="1:21" x14ac:dyDescent="0.3">
      <c r="A278" s="1" t="s">
        <v>2094</v>
      </c>
      <c r="B278" t="s">
        <v>439</v>
      </c>
      <c r="C278" t="s">
        <v>2097</v>
      </c>
      <c r="D278">
        <v>17130</v>
      </c>
      <c r="E278" t="s">
        <v>2094</v>
      </c>
      <c r="G278" t="s">
        <v>2098</v>
      </c>
      <c r="I278" t="s">
        <v>2096</v>
      </c>
      <c r="J278">
        <v>5</v>
      </c>
      <c r="K278" s="1" t="s">
        <v>439</v>
      </c>
      <c r="L278" t="s">
        <v>2095</v>
      </c>
      <c r="M278">
        <v>16164</v>
      </c>
      <c r="N278">
        <v>5</v>
      </c>
      <c r="O278">
        <v>27</v>
      </c>
      <c r="P278" t="s">
        <v>12142</v>
      </c>
      <c r="Q278" t="s">
        <v>347</v>
      </c>
      <c r="R278" t="s">
        <v>535</v>
      </c>
      <c r="T278" t="s">
        <v>734</v>
      </c>
      <c r="U278" t="s">
        <v>296</v>
      </c>
    </row>
    <row r="279" spans="1:21" x14ac:dyDescent="0.3">
      <c r="A279" s="1" t="s">
        <v>2099</v>
      </c>
      <c r="B279" t="s">
        <v>313</v>
      </c>
      <c r="C279" t="s">
        <v>2102</v>
      </c>
      <c r="D279">
        <v>3139591</v>
      </c>
      <c r="E279" t="s">
        <v>2099</v>
      </c>
      <c r="F279" t="s">
        <v>412</v>
      </c>
      <c r="G279" t="s">
        <v>2103</v>
      </c>
      <c r="H279">
        <v>4</v>
      </c>
      <c r="I279" t="s">
        <v>2101</v>
      </c>
      <c r="J279">
        <v>34</v>
      </c>
      <c r="K279" s="1" t="s">
        <v>313</v>
      </c>
      <c r="L279" t="s">
        <v>2100</v>
      </c>
      <c r="M279">
        <v>20113</v>
      </c>
      <c r="N279">
        <v>1</v>
      </c>
      <c r="O279">
        <v>24</v>
      </c>
      <c r="P279" t="s">
        <v>12143</v>
      </c>
      <c r="Q279" t="s">
        <v>403</v>
      </c>
      <c r="R279" t="s">
        <v>1240</v>
      </c>
      <c r="T279" t="s">
        <v>1038</v>
      </c>
      <c r="U279" t="s">
        <v>306</v>
      </c>
    </row>
    <row r="280" spans="1:21" x14ac:dyDescent="0.3">
      <c r="A280" s="1" t="s">
        <v>2107</v>
      </c>
      <c r="B280" t="s">
        <v>350</v>
      </c>
      <c r="C280" t="s">
        <v>2108</v>
      </c>
      <c r="D280">
        <v>2516901</v>
      </c>
      <c r="E280" t="s">
        <v>2107</v>
      </c>
      <c r="G280" t="s">
        <v>2109</v>
      </c>
      <c r="J280">
        <v>9</v>
      </c>
      <c r="K280" s="1" t="s">
        <v>350</v>
      </c>
      <c r="L280" t="s">
        <v>2066</v>
      </c>
      <c r="M280">
        <v>17049</v>
      </c>
      <c r="N280">
        <v>1</v>
      </c>
      <c r="O280">
        <v>27</v>
      </c>
      <c r="P280" t="s">
        <v>12144</v>
      </c>
      <c r="Q280" t="s">
        <v>347</v>
      </c>
      <c r="R280" t="s">
        <v>319</v>
      </c>
      <c r="T280" t="s">
        <v>580</v>
      </c>
      <c r="U280" t="s">
        <v>296</v>
      </c>
    </row>
    <row r="281" spans="1:21" x14ac:dyDescent="0.3">
      <c r="A281" s="1" t="s">
        <v>2111</v>
      </c>
      <c r="B281" t="s">
        <v>323</v>
      </c>
      <c r="C281" t="s">
        <v>2114</v>
      </c>
      <c r="D281">
        <v>3120303</v>
      </c>
      <c r="E281" t="s">
        <v>2111</v>
      </c>
      <c r="F281" t="s">
        <v>539</v>
      </c>
      <c r="G281" t="s">
        <v>924</v>
      </c>
      <c r="H281">
        <v>5</v>
      </c>
      <c r="I281" t="s">
        <v>2113</v>
      </c>
      <c r="J281">
        <v>82</v>
      </c>
      <c r="K281" s="1" t="s">
        <v>323</v>
      </c>
      <c r="L281" t="s">
        <v>2112</v>
      </c>
      <c r="M281">
        <v>20361</v>
      </c>
      <c r="N281">
        <v>1</v>
      </c>
      <c r="O281">
        <v>24</v>
      </c>
      <c r="P281" t="s">
        <v>12145</v>
      </c>
      <c r="Q281" t="s">
        <v>426</v>
      </c>
      <c r="R281" t="s">
        <v>528</v>
      </c>
      <c r="T281" t="s">
        <v>1192</v>
      </c>
      <c r="U281" t="s">
        <v>300</v>
      </c>
    </row>
    <row r="282" spans="1:21" x14ac:dyDescent="0.3">
      <c r="A282" s="1" t="s">
        <v>2117</v>
      </c>
      <c r="C282" t="s">
        <v>2120</v>
      </c>
      <c r="E282" t="s">
        <v>2117</v>
      </c>
      <c r="J282">
        <v>0</v>
      </c>
      <c r="K282" s="1" t="s">
        <v>297</v>
      </c>
      <c r="L282" t="s">
        <v>2119</v>
      </c>
      <c r="M282">
        <v>17886</v>
      </c>
      <c r="N282">
        <v>0</v>
      </c>
      <c r="P282" t="s">
        <v>12146</v>
      </c>
      <c r="Q282" t="s">
        <v>297</v>
      </c>
      <c r="R282" t="s">
        <v>297</v>
      </c>
      <c r="T282" t="s">
        <v>2118</v>
      </c>
      <c r="U282" t="s">
        <v>296</v>
      </c>
    </row>
    <row r="283" spans="1:21" x14ac:dyDescent="0.3">
      <c r="A283" s="1" t="s">
        <v>2121</v>
      </c>
      <c r="B283" t="s">
        <v>350</v>
      </c>
      <c r="C283" t="s">
        <v>2124</v>
      </c>
      <c r="D283">
        <v>2512378</v>
      </c>
      <c r="E283" t="s">
        <v>2121</v>
      </c>
      <c r="G283" t="s">
        <v>2125</v>
      </c>
      <c r="H283">
        <v>3</v>
      </c>
      <c r="J283">
        <v>19</v>
      </c>
      <c r="K283" s="1" t="s">
        <v>350</v>
      </c>
      <c r="L283" t="s">
        <v>2123</v>
      </c>
      <c r="M283">
        <v>17242</v>
      </c>
      <c r="N283">
        <v>1</v>
      </c>
      <c r="O283">
        <v>26</v>
      </c>
      <c r="P283" t="s">
        <v>12147</v>
      </c>
      <c r="Q283" t="s">
        <v>331</v>
      </c>
      <c r="R283" t="s">
        <v>818</v>
      </c>
      <c r="T283" t="s">
        <v>2122</v>
      </c>
      <c r="U283" t="s">
        <v>296</v>
      </c>
    </row>
    <row r="284" spans="1:21" x14ac:dyDescent="0.3">
      <c r="A284" s="1" t="s">
        <v>2128</v>
      </c>
      <c r="B284" t="s">
        <v>350</v>
      </c>
      <c r="C284" t="s">
        <v>2130</v>
      </c>
      <c r="D284">
        <v>4037235</v>
      </c>
      <c r="E284" t="s">
        <v>2128</v>
      </c>
      <c r="F284" t="s">
        <v>354</v>
      </c>
      <c r="G284" t="s">
        <v>2131</v>
      </c>
      <c r="H284">
        <v>5</v>
      </c>
      <c r="J284">
        <v>2</v>
      </c>
      <c r="K284" s="1" t="s">
        <v>350</v>
      </c>
      <c r="L284" t="s">
        <v>2129</v>
      </c>
      <c r="M284">
        <v>21071</v>
      </c>
      <c r="N284">
        <v>0</v>
      </c>
      <c r="O284">
        <v>21</v>
      </c>
      <c r="P284" t="s">
        <v>12148</v>
      </c>
      <c r="Q284" t="s">
        <v>639</v>
      </c>
      <c r="R284" t="s">
        <v>634</v>
      </c>
      <c r="T284" t="s">
        <v>966</v>
      </c>
      <c r="U284" t="s">
        <v>300</v>
      </c>
    </row>
    <row r="285" spans="1:21" x14ac:dyDescent="0.3">
      <c r="A285" s="1" t="s">
        <v>2132</v>
      </c>
      <c r="B285" t="s">
        <v>350</v>
      </c>
      <c r="C285" t="s">
        <v>2134</v>
      </c>
      <c r="D285">
        <v>4038530</v>
      </c>
      <c r="E285" t="s">
        <v>2132</v>
      </c>
      <c r="G285" t="s">
        <v>2135</v>
      </c>
      <c r="H285">
        <v>4</v>
      </c>
      <c r="J285">
        <v>16</v>
      </c>
      <c r="K285" s="1" t="s">
        <v>350</v>
      </c>
      <c r="L285" t="s">
        <v>516</v>
      </c>
      <c r="M285">
        <v>20183</v>
      </c>
      <c r="N285">
        <v>1</v>
      </c>
      <c r="O285">
        <v>26</v>
      </c>
      <c r="P285" t="s">
        <v>12149</v>
      </c>
      <c r="Q285" t="s">
        <v>426</v>
      </c>
      <c r="R285" t="s">
        <v>589</v>
      </c>
      <c r="T285" t="s">
        <v>2133</v>
      </c>
      <c r="U285" t="s">
        <v>296</v>
      </c>
    </row>
    <row r="286" spans="1:21" x14ac:dyDescent="0.3">
      <c r="A286" s="1" t="s">
        <v>2136</v>
      </c>
      <c r="B286" t="s">
        <v>313</v>
      </c>
      <c r="C286" t="s">
        <v>2140</v>
      </c>
      <c r="D286">
        <v>2511832</v>
      </c>
      <c r="E286" t="s">
        <v>2136</v>
      </c>
      <c r="G286" t="s">
        <v>2141</v>
      </c>
      <c r="I286" t="s">
        <v>2139</v>
      </c>
      <c r="J286">
        <v>28</v>
      </c>
      <c r="K286" s="1" t="s">
        <v>313</v>
      </c>
      <c r="L286" t="s">
        <v>2138</v>
      </c>
      <c r="M286">
        <v>17252</v>
      </c>
      <c r="N286">
        <v>4</v>
      </c>
      <c r="O286">
        <v>27</v>
      </c>
      <c r="P286" t="s">
        <v>12150</v>
      </c>
      <c r="Q286" t="s">
        <v>331</v>
      </c>
      <c r="R286" t="s">
        <v>461</v>
      </c>
      <c r="T286" t="s">
        <v>2137</v>
      </c>
      <c r="U286" t="s">
        <v>296</v>
      </c>
    </row>
    <row r="287" spans="1:21" x14ac:dyDescent="0.3">
      <c r="A287" s="1" t="s">
        <v>2142</v>
      </c>
      <c r="C287" t="s">
        <v>2144</v>
      </c>
      <c r="E287" t="s">
        <v>2142</v>
      </c>
      <c r="J287">
        <v>0</v>
      </c>
      <c r="K287" s="1" t="s">
        <v>297</v>
      </c>
      <c r="L287" t="s">
        <v>2143</v>
      </c>
      <c r="M287">
        <v>17845</v>
      </c>
      <c r="N287">
        <v>0</v>
      </c>
      <c r="P287" t="s">
        <v>12151</v>
      </c>
      <c r="Q287" t="s">
        <v>297</v>
      </c>
      <c r="R287" t="s">
        <v>297</v>
      </c>
      <c r="T287" t="s">
        <v>333</v>
      </c>
      <c r="U287" t="s">
        <v>296</v>
      </c>
    </row>
    <row r="288" spans="1:21" x14ac:dyDescent="0.3">
      <c r="A288" s="1" t="s">
        <v>2151</v>
      </c>
      <c r="B288" t="s">
        <v>350</v>
      </c>
      <c r="C288" t="s">
        <v>2153</v>
      </c>
      <c r="D288">
        <v>3115328</v>
      </c>
      <c r="E288" t="s">
        <v>2151</v>
      </c>
      <c r="F288" t="s">
        <v>539</v>
      </c>
      <c r="G288" t="s">
        <v>2154</v>
      </c>
      <c r="H288">
        <v>2</v>
      </c>
      <c r="J288">
        <v>5</v>
      </c>
      <c r="K288" s="1" t="s">
        <v>350</v>
      </c>
      <c r="L288" t="s">
        <v>2152</v>
      </c>
      <c r="M288">
        <v>20817</v>
      </c>
      <c r="N288">
        <v>0</v>
      </c>
      <c r="O288">
        <v>23</v>
      </c>
      <c r="P288" t="s">
        <v>12152</v>
      </c>
      <c r="Q288" t="s">
        <v>295</v>
      </c>
      <c r="R288" t="s">
        <v>614</v>
      </c>
      <c r="T288" t="s">
        <v>601</v>
      </c>
      <c r="U288" t="s">
        <v>300</v>
      </c>
    </row>
    <row r="289" spans="1:21" x14ac:dyDescent="0.3">
      <c r="A289" s="1" t="s">
        <v>2156</v>
      </c>
      <c r="B289" t="s">
        <v>350</v>
      </c>
      <c r="C289" t="s">
        <v>2160</v>
      </c>
      <c r="D289">
        <v>17205</v>
      </c>
      <c r="E289" t="s">
        <v>2156</v>
      </c>
      <c r="G289" t="s">
        <v>2161</v>
      </c>
      <c r="I289" t="s">
        <v>2159</v>
      </c>
      <c r="J289">
        <v>16</v>
      </c>
      <c r="K289" s="1" t="s">
        <v>350</v>
      </c>
      <c r="L289" t="s">
        <v>2158</v>
      </c>
      <c r="M289">
        <v>16529</v>
      </c>
      <c r="N289">
        <v>5</v>
      </c>
      <c r="O289">
        <v>27</v>
      </c>
      <c r="P289" t="s">
        <v>12153</v>
      </c>
      <c r="Q289" t="s">
        <v>310</v>
      </c>
      <c r="R289" t="s">
        <v>540</v>
      </c>
      <c r="T289" t="s">
        <v>2157</v>
      </c>
      <c r="U289" t="s">
        <v>296</v>
      </c>
    </row>
    <row r="290" spans="1:21" x14ac:dyDescent="0.3">
      <c r="A290" s="1" t="s">
        <v>2163</v>
      </c>
      <c r="B290" t="s">
        <v>323</v>
      </c>
      <c r="C290" t="s">
        <v>2165</v>
      </c>
      <c r="E290" t="s">
        <v>2163</v>
      </c>
      <c r="J290">
        <v>0</v>
      </c>
      <c r="K290" s="1" t="s">
        <v>323</v>
      </c>
      <c r="L290" t="s">
        <v>2164</v>
      </c>
      <c r="M290">
        <v>17401</v>
      </c>
      <c r="P290" t="s">
        <v>12154</v>
      </c>
      <c r="Q290" t="s">
        <v>297</v>
      </c>
      <c r="R290" t="s">
        <v>297</v>
      </c>
      <c r="T290" t="s">
        <v>1100</v>
      </c>
      <c r="U290" t="s">
        <v>296</v>
      </c>
    </row>
    <row r="291" spans="1:21" x14ac:dyDescent="0.3">
      <c r="A291" s="1" t="s">
        <v>2166</v>
      </c>
      <c r="B291" t="s">
        <v>453</v>
      </c>
      <c r="C291" t="s">
        <v>2169</v>
      </c>
      <c r="D291">
        <v>3923397</v>
      </c>
      <c r="E291" t="s">
        <v>2166</v>
      </c>
      <c r="F291" t="s">
        <v>917</v>
      </c>
      <c r="G291" t="s">
        <v>2170</v>
      </c>
      <c r="H291">
        <v>3</v>
      </c>
      <c r="J291">
        <v>30</v>
      </c>
      <c r="K291" s="1" t="s">
        <v>453</v>
      </c>
      <c r="L291" t="s">
        <v>2168</v>
      </c>
      <c r="M291">
        <v>20743</v>
      </c>
      <c r="N291">
        <v>0</v>
      </c>
      <c r="O291">
        <v>22</v>
      </c>
      <c r="P291" t="s">
        <v>12155</v>
      </c>
      <c r="Q291" t="s">
        <v>362</v>
      </c>
      <c r="R291" t="s">
        <v>689</v>
      </c>
      <c r="T291" t="s">
        <v>2167</v>
      </c>
      <c r="U291" t="s">
        <v>300</v>
      </c>
    </row>
    <row r="292" spans="1:21" x14ac:dyDescent="0.3">
      <c r="A292" s="1" t="s">
        <v>146</v>
      </c>
      <c r="B292" t="s">
        <v>323</v>
      </c>
      <c r="C292" t="s">
        <v>2173</v>
      </c>
      <c r="D292">
        <v>16732</v>
      </c>
      <c r="E292" t="s">
        <v>146</v>
      </c>
      <c r="F292" t="s">
        <v>304</v>
      </c>
      <c r="G292" t="s">
        <v>1892</v>
      </c>
      <c r="H292">
        <v>1</v>
      </c>
      <c r="I292" t="s">
        <v>2172</v>
      </c>
      <c r="J292">
        <v>85</v>
      </c>
      <c r="K292" s="1" t="s">
        <v>323</v>
      </c>
      <c r="L292" t="s">
        <v>2171</v>
      </c>
      <c r="M292">
        <v>16451</v>
      </c>
      <c r="N292">
        <v>5</v>
      </c>
      <c r="O292">
        <v>26</v>
      </c>
      <c r="P292" t="s">
        <v>12156</v>
      </c>
      <c r="Q292" t="s">
        <v>426</v>
      </c>
      <c r="R292" t="s">
        <v>518</v>
      </c>
      <c r="T292" t="s">
        <v>1100</v>
      </c>
      <c r="U292" t="s">
        <v>300</v>
      </c>
    </row>
    <row r="293" spans="1:21" x14ac:dyDescent="0.3">
      <c r="A293" s="1" t="s">
        <v>2178</v>
      </c>
      <c r="B293" t="s">
        <v>323</v>
      </c>
      <c r="C293" t="s">
        <v>2181</v>
      </c>
      <c r="D293">
        <v>3957316</v>
      </c>
      <c r="E293" t="s">
        <v>2178</v>
      </c>
      <c r="G293" t="s">
        <v>2182</v>
      </c>
      <c r="I293" t="s">
        <v>2180</v>
      </c>
      <c r="J293">
        <v>86</v>
      </c>
      <c r="K293" s="1" t="s">
        <v>323</v>
      </c>
      <c r="L293" t="s">
        <v>523</v>
      </c>
      <c r="M293">
        <v>20635</v>
      </c>
      <c r="N293">
        <v>1</v>
      </c>
      <c r="O293">
        <v>24</v>
      </c>
      <c r="P293" t="s">
        <v>12157</v>
      </c>
      <c r="Q293" t="s">
        <v>426</v>
      </c>
      <c r="R293" t="s">
        <v>956</v>
      </c>
      <c r="T293" t="s">
        <v>2179</v>
      </c>
      <c r="U293" t="s">
        <v>296</v>
      </c>
    </row>
    <row r="294" spans="1:21" x14ac:dyDescent="0.3">
      <c r="A294" s="1" t="s">
        <v>2184</v>
      </c>
      <c r="B294" t="s">
        <v>453</v>
      </c>
      <c r="C294" t="s">
        <v>2186</v>
      </c>
      <c r="D294">
        <v>4339829</v>
      </c>
      <c r="E294" t="s">
        <v>2184</v>
      </c>
      <c r="G294" t="s">
        <v>2187</v>
      </c>
      <c r="J294">
        <v>48</v>
      </c>
      <c r="K294" s="1" t="s">
        <v>453</v>
      </c>
      <c r="L294" t="s">
        <v>2185</v>
      </c>
      <c r="M294">
        <v>20616</v>
      </c>
      <c r="N294">
        <v>1</v>
      </c>
      <c r="O294">
        <v>25</v>
      </c>
      <c r="P294" t="s">
        <v>12158</v>
      </c>
      <c r="Q294" t="s">
        <v>362</v>
      </c>
      <c r="R294" t="s">
        <v>662</v>
      </c>
      <c r="T294" t="s">
        <v>862</v>
      </c>
      <c r="U294" t="s">
        <v>296</v>
      </c>
    </row>
    <row r="295" spans="1:21" x14ac:dyDescent="0.3">
      <c r="A295" s="1" t="s">
        <v>2193</v>
      </c>
      <c r="B295" t="s">
        <v>313</v>
      </c>
      <c r="C295" t="s">
        <v>2195</v>
      </c>
      <c r="E295" t="s">
        <v>2193</v>
      </c>
      <c r="G295" t="s">
        <v>2196</v>
      </c>
      <c r="J295">
        <v>2</v>
      </c>
      <c r="K295" s="1" t="s">
        <v>313</v>
      </c>
      <c r="L295" t="s">
        <v>2194</v>
      </c>
      <c r="M295">
        <v>20542</v>
      </c>
      <c r="N295">
        <v>0</v>
      </c>
      <c r="O295">
        <v>25</v>
      </c>
      <c r="P295" t="s">
        <v>12159</v>
      </c>
      <c r="Q295" t="s">
        <v>347</v>
      </c>
      <c r="R295" t="s">
        <v>1240</v>
      </c>
      <c r="T295" t="s">
        <v>502</v>
      </c>
      <c r="U295" t="s">
        <v>296</v>
      </c>
    </row>
    <row r="296" spans="1:21" x14ac:dyDescent="0.3">
      <c r="A296" s="1" t="s">
        <v>2198</v>
      </c>
      <c r="B296" t="s">
        <v>439</v>
      </c>
      <c r="C296" t="s">
        <v>2201</v>
      </c>
      <c r="D296">
        <v>10621</v>
      </c>
      <c r="E296" t="s">
        <v>2198</v>
      </c>
      <c r="G296" t="s">
        <v>2202</v>
      </c>
      <c r="H296">
        <v>3</v>
      </c>
      <c r="I296" t="s">
        <v>2200</v>
      </c>
      <c r="J296">
        <v>2</v>
      </c>
      <c r="K296" s="1" t="s">
        <v>439</v>
      </c>
      <c r="L296" t="s">
        <v>2199</v>
      </c>
      <c r="M296">
        <v>11694</v>
      </c>
      <c r="N296">
        <v>12</v>
      </c>
      <c r="O296">
        <v>34</v>
      </c>
      <c r="P296" t="s">
        <v>12160</v>
      </c>
      <c r="Q296" t="s">
        <v>331</v>
      </c>
      <c r="R296" t="s">
        <v>377</v>
      </c>
      <c r="T296" t="s">
        <v>717</v>
      </c>
      <c r="U296" t="s">
        <v>296</v>
      </c>
    </row>
    <row r="297" spans="1:21" x14ac:dyDescent="0.3">
      <c r="A297" s="1" t="s">
        <v>2205</v>
      </c>
      <c r="B297" t="s">
        <v>350</v>
      </c>
      <c r="C297" t="s">
        <v>2207</v>
      </c>
      <c r="D297">
        <v>3894912</v>
      </c>
      <c r="E297" t="s">
        <v>2205</v>
      </c>
      <c r="F297" t="s">
        <v>697</v>
      </c>
      <c r="G297" t="s">
        <v>2208</v>
      </c>
      <c r="J297">
        <v>13</v>
      </c>
      <c r="K297" s="1" t="s">
        <v>350</v>
      </c>
      <c r="L297" t="s">
        <v>1129</v>
      </c>
      <c r="M297">
        <v>20838</v>
      </c>
      <c r="N297">
        <v>0</v>
      </c>
      <c r="O297">
        <v>23</v>
      </c>
      <c r="P297" t="s">
        <v>12161</v>
      </c>
      <c r="Q297" t="s">
        <v>331</v>
      </c>
      <c r="R297" t="s">
        <v>752</v>
      </c>
      <c r="T297" t="s">
        <v>2206</v>
      </c>
      <c r="U297" t="s">
        <v>300</v>
      </c>
    </row>
    <row r="298" spans="1:21" x14ac:dyDescent="0.3">
      <c r="A298" s="1" t="s">
        <v>2209</v>
      </c>
      <c r="C298" t="s">
        <v>2211</v>
      </c>
      <c r="E298" t="s">
        <v>2209</v>
      </c>
      <c r="J298">
        <v>0</v>
      </c>
      <c r="K298" s="1" t="s">
        <v>297</v>
      </c>
      <c r="L298" t="s">
        <v>2210</v>
      </c>
      <c r="M298">
        <v>21095</v>
      </c>
      <c r="N298">
        <v>0</v>
      </c>
      <c r="P298" t="s">
        <v>12162</v>
      </c>
      <c r="Q298" t="s">
        <v>297</v>
      </c>
      <c r="R298" t="s">
        <v>297</v>
      </c>
      <c r="T298" t="s">
        <v>695</v>
      </c>
      <c r="U298" t="s">
        <v>296</v>
      </c>
    </row>
    <row r="299" spans="1:21" x14ac:dyDescent="0.3">
      <c r="A299" s="1" t="s">
        <v>2212</v>
      </c>
      <c r="C299" t="s">
        <v>2214</v>
      </c>
      <c r="E299" t="s">
        <v>2212</v>
      </c>
      <c r="J299">
        <v>0</v>
      </c>
      <c r="K299" s="1" t="s">
        <v>297</v>
      </c>
      <c r="L299" t="s">
        <v>2213</v>
      </c>
      <c r="M299">
        <v>17855</v>
      </c>
      <c r="P299" t="s">
        <v>12163</v>
      </c>
      <c r="Q299" t="s">
        <v>297</v>
      </c>
      <c r="R299" t="s">
        <v>297</v>
      </c>
      <c r="T299" t="s">
        <v>484</v>
      </c>
      <c r="U299" t="s">
        <v>296</v>
      </c>
    </row>
    <row r="300" spans="1:21" x14ac:dyDescent="0.3">
      <c r="A300" s="1" t="s">
        <v>2217</v>
      </c>
      <c r="B300" t="s">
        <v>323</v>
      </c>
      <c r="C300" t="s">
        <v>2219</v>
      </c>
      <c r="D300">
        <v>3059945</v>
      </c>
      <c r="E300" t="s">
        <v>2217</v>
      </c>
      <c r="G300" t="s">
        <v>2220</v>
      </c>
      <c r="H300">
        <v>1</v>
      </c>
      <c r="I300" t="s">
        <v>2218</v>
      </c>
      <c r="J300">
        <v>80</v>
      </c>
      <c r="K300" s="1" t="s">
        <v>323</v>
      </c>
      <c r="L300" t="s">
        <v>2175</v>
      </c>
      <c r="M300">
        <v>19010</v>
      </c>
      <c r="N300">
        <v>2</v>
      </c>
      <c r="O300">
        <v>25</v>
      </c>
      <c r="P300" t="s">
        <v>12164</v>
      </c>
      <c r="Q300" t="s">
        <v>426</v>
      </c>
      <c r="R300" t="s">
        <v>806</v>
      </c>
      <c r="T300" t="s">
        <v>370</v>
      </c>
      <c r="U300" t="s">
        <v>296</v>
      </c>
    </row>
    <row r="301" spans="1:21" x14ac:dyDescent="0.3">
      <c r="A301" s="1" t="s">
        <v>2221</v>
      </c>
      <c r="B301" t="s">
        <v>350</v>
      </c>
      <c r="C301" t="s">
        <v>2224</v>
      </c>
      <c r="D301">
        <v>4055563</v>
      </c>
      <c r="E301" t="s">
        <v>2221</v>
      </c>
      <c r="F301" t="s">
        <v>724</v>
      </c>
      <c r="G301" t="s">
        <v>2225</v>
      </c>
      <c r="J301">
        <v>16</v>
      </c>
      <c r="K301" s="1" t="s">
        <v>350</v>
      </c>
      <c r="L301" t="s">
        <v>2223</v>
      </c>
      <c r="M301">
        <v>20626</v>
      </c>
      <c r="N301">
        <v>1</v>
      </c>
      <c r="O301">
        <v>23</v>
      </c>
      <c r="P301" t="s">
        <v>12165</v>
      </c>
      <c r="Q301" t="s">
        <v>347</v>
      </c>
      <c r="R301" t="s">
        <v>759</v>
      </c>
      <c r="T301" t="s">
        <v>2222</v>
      </c>
      <c r="U301" t="s">
        <v>306</v>
      </c>
    </row>
    <row r="302" spans="1:21" x14ac:dyDescent="0.3">
      <c r="A302" s="1" t="s">
        <v>2233</v>
      </c>
      <c r="B302" t="s">
        <v>350</v>
      </c>
      <c r="C302" t="s">
        <v>2237</v>
      </c>
      <c r="D302">
        <v>16995</v>
      </c>
      <c r="E302" t="s">
        <v>2233</v>
      </c>
      <c r="F302" t="s">
        <v>316</v>
      </c>
      <c r="G302" t="s">
        <v>2238</v>
      </c>
      <c r="H302">
        <v>2</v>
      </c>
      <c r="I302" t="s">
        <v>2236</v>
      </c>
      <c r="J302">
        <v>18</v>
      </c>
      <c r="K302" s="1" t="s">
        <v>350</v>
      </c>
      <c r="L302" t="s">
        <v>2235</v>
      </c>
      <c r="M302">
        <v>16276</v>
      </c>
      <c r="N302">
        <v>5</v>
      </c>
      <c r="O302">
        <v>28</v>
      </c>
      <c r="P302" t="s">
        <v>12166</v>
      </c>
      <c r="Q302" t="s">
        <v>331</v>
      </c>
      <c r="R302" t="s">
        <v>606</v>
      </c>
      <c r="T302" t="s">
        <v>2234</v>
      </c>
      <c r="U302" t="s">
        <v>300</v>
      </c>
    </row>
    <row r="303" spans="1:21" x14ac:dyDescent="0.3">
      <c r="A303" s="1" t="s">
        <v>2240</v>
      </c>
      <c r="B303" t="s">
        <v>350</v>
      </c>
      <c r="C303" t="s">
        <v>2244</v>
      </c>
      <c r="D303">
        <v>2971433</v>
      </c>
      <c r="E303" t="s">
        <v>2240</v>
      </c>
      <c r="G303" t="s">
        <v>1209</v>
      </c>
      <c r="I303" t="s">
        <v>2243</v>
      </c>
      <c r="J303">
        <v>18</v>
      </c>
      <c r="K303" s="1" t="s">
        <v>350</v>
      </c>
      <c r="L303" t="s">
        <v>2242</v>
      </c>
      <c r="M303">
        <v>16801</v>
      </c>
      <c r="N303">
        <v>4</v>
      </c>
      <c r="O303">
        <v>26</v>
      </c>
      <c r="P303" t="s">
        <v>12167</v>
      </c>
      <c r="Q303" t="s">
        <v>295</v>
      </c>
      <c r="R303" t="s">
        <v>1170</v>
      </c>
      <c r="T303" t="s">
        <v>2241</v>
      </c>
      <c r="U303" t="s">
        <v>296</v>
      </c>
    </row>
    <row r="304" spans="1:21" x14ac:dyDescent="0.3">
      <c r="A304" s="1" t="s">
        <v>2245</v>
      </c>
      <c r="B304" t="s">
        <v>453</v>
      </c>
      <c r="C304" t="s">
        <v>2247</v>
      </c>
      <c r="D304">
        <v>3915536</v>
      </c>
      <c r="E304" t="s">
        <v>2245</v>
      </c>
      <c r="F304" t="s">
        <v>748</v>
      </c>
      <c r="G304" t="s">
        <v>2248</v>
      </c>
      <c r="H304">
        <v>4</v>
      </c>
      <c r="J304">
        <v>40</v>
      </c>
      <c r="K304" s="1" t="s">
        <v>453</v>
      </c>
      <c r="L304" t="s">
        <v>2246</v>
      </c>
      <c r="M304">
        <v>20976</v>
      </c>
      <c r="N304">
        <v>0</v>
      </c>
      <c r="O304">
        <v>21</v>
      </c>
      <c r="P304" t="s">
        <v>12168</v>
      </c>
      <c r="Q304" t="s">
        <v>403</v>
      </c>
      <c r="R304" t="s">
        <v>727</v>
      </c>
      <c r="T304" t="s">
        <v>333</v>
      </c>
      <c r="U304" t="s">
        <v>300</v>
      </c>
    </row>
    <row r="305" spans="1:21" x14ac:dyDescent="0.3">
      <c r="A305" s="1" t="s">
        <v>2249</v>
      </c>
      <c r="B305" t="s">
        <v>439</v>
      </c>
      <c r="C305" t="s">
        <v>2252</v>
      </c>
      <c r="D305">
        <v>8461</v>
      </c>
      <c r="E305" t="s">
        <v>2249</v>
      </c>
      <c r="G305" t="s">
        <v>1718</v>
      </c>
      <c r="I305" t="s">
        <v>2251</v>
      </c>
      <c r="J305">
        <v>6</v>
      </c>
      <c r="K305" s="1" t="s">
        <v>439</v>
      </c>
      <c r="L305" t="s">
        <v>2250</v>
      </c>
      <c r="M305">
        <v>11735</v>
      </c>
      <c r="N305">
        <v>14</v>
      </c>
      <c r="O305">
        <v>37</v>
      </c>
      <c r="P305" t="s">
        <v>12169</v>
      </c>
      <c r="Q305" t="s">
        <v>403</v>
      </c>
      <c r="R305" t="s">
        <v>432</v>
      </c>
      <c r="T305" t="s">
        <v>333</v>
      </c>
      <c r="U305" t="s">
        <v>296</v>
      </c>
    </row>
    <row r="306" spans="1:21" x14ac:dyDescent="0.3">
      <c r="A306" s="1" t="s">
        <v>2253</v>
      </c>
      <c r="B306" t="s">
        <v>350</v>
      </c>
      <c r="C306" t="s">
        <v>2256</v>
      </c>
      <c r="D306">
        <v>13271</v>
      </c>
      <c r="E306" t="s">
        <v>2253</v>
      </c>
      <c r="G306" t="s">
        <v>2257</v>
      </c>
      <c r="I306" t="s">
        <v>2255</v>
      </c>
      <c r="J306">
        <v>81</v>
      </c>
      <c r="K306" s="1" t="s">
        <v>350</v>
      </c>
      <c r="L306" t="s">
        <v>2254</v>
      </c>
      <c r="M306">
        <v>11182</v>
      </c>
      <c r="N306">
        <v>9</v>
      </c>
      <c r="O306">
        <v>32</v>
      </c>
      <c r="P306" t="s">
        <v>12170</v>
      </c>
      <c r="Q306" t="s">
        <v>320</v>
      </c>
      <c r="R306" t="s">
        <v>438</v>
      </c>
      <c r="T306" t="s">
        <v>1100</v>
      </c>
      <c r="U306" t="s">
        <v>296</v>
      </c>
    </row>
    <row r="307" spans="1:21" x14ac:dyDescent="0.3">
      <c r="A307" s="1" t="s">
        <v>2258</v>
      </c>
      <c r="B307" t="s">
        <v>350</v>
      </c>
      <c r="C307" t="s">
        <v>2260</v>
      </c>
      <c r="D307">
        <v>2513048</v>
      </c>
      <c r="E307" t="s">
        <v>2258</v>
      </c>
      <c r="G307" t="s">
        <v>2261</v>
      </c>
      <c r="J307">
        <v>0</v>
      </c>
      <c r="K307" s="1" t="s">
        <v>350</v>
      </c>
      <c r="L307" t="s">
        <v>2259</v>
      </c>
      <c r="M307">
        <v>18781</v>
      </c>
      <c r="N307">
        <v>0</v>
      </c>
      <c r="O307">
        <v>27</v>
      </c>
      <c r="P307" t="s">
        <v>12171</v>
      </c>
      <c r="Q307" t="s">
        <v>426</v>
      </c>
      <c r="R307" t="s">
        <v>578</v>
      </c>
      <c r="T307" t="s">
        <v>440</v>
      </c>
      <c r="U307" t="s">
        <v>296</v>
      </c>
    </row>
    <row r="308" spans="1:21" x14ac:dyDescent="0.3">
      <c r="A308" s="1" t="s">
        <v>116</v>
      </c>
      <c r="B308" t="s">
        <v>350</v>
      </c>
      <c r="C308" t="s">
        <v>2264</v>
      </c>
      <c r="D308">
        <v>15839</v>
      </c>
      <c r="E308" t="s">
        <v>116</v>
      </c>
      <c r="F308" t="s">
        <v>539</v>
      </c>
      <c r="G308" t="s">
        <v>2265</v>
      </c>
      <c r="H308">
        <v>1</v>
      </c>
      <c r="I308" t="s">
        <v>2263</v>
      </c>
      <c r="J308">
        <v>11</v>
      </c>
      <c r="K308" s="1" t="s">
        <v>350</v>
      </c>
      <c r="L308" t="s">
        <v>2262</v>
      </c>
      <c r="M308">
        <v>14865</v>
      </c>
      <c r="N308">
        <v>6</v>
      </c>
      <c r="O308">
        <v>28</v>
      </c>
      <c r="P308" t="s">
        <v>12172</v>
      </c>
      <c r="Q308" t="s">
        <v>494</v>
      </c>
      <c r="R308" t="s">
        <v>487</v>
      </c>
      <c r="T308" t="s">
        <v>1249</v>
      </c>
      <c r="U308" t="s">
        <v>300</v>
      </c>
    </row>
    <row r="309" spans="1:21" x14ac:dyDescent="0.3">
      <c r="A309" s="1" t="s">
        <v>2266</v>
      </c>
      <c r="B309" t="s">
        <v>350</v>
      </c>
      <c r="C309" t="s">
        <v>2268</v>
      </c>
      <c r="D309">
        <v>3915174</v>
      </c>
      <c r="E309" t="s">
        <v>2266</v>
      </c>
      <c r="F309" t="s">
        <v>880</v>
      </c>
      <c r="G309" t="s">
        <v>2269</v>
      </c>
      <c r="H309">
        <v>4</v>
      </c>
      <c r="J309">
        <v>5</v>
      </c>
      <c r="K309" s="1" t="s">
        <v>350</v>
      </c>
      <c r="L309" t="s">
        <v>2267</v>
      </c>
      <c r="M309">
        <v>20775</v>
      </c>
      <c r="N309">
        <v>0</v>
      </c>
      <c r="O309">
        <v>22</v>
      </c>
      <c r="P309" t="s">
        <v>12173</v>
      </c>
      <c r="Q309" t="s">
        <v>362</v>
      </c>
      <c r="R309" t="s">
        <v>1321</v>
      </c>
      <c r="T309" t="s">
        <v>469</v>
      </c>
      <c r="U309" t="s">
        <v>300</v>
      </c>
    </row>
    <row r="310" spans="1:21" x14ac:dyDescent="0.3">
      <c r="A310" s="1" t="s">
        <v>2270</v>
      </c>
      <c r="B310" t="s">
        <v>453</v>
      </c>
      <c r="C310" t="s">
        <v>2273</v>
      </c>
      <c r="D310">
        <v>3922022</v>
      </c>
      <c r="E310" t="s">
        <v>2270</v>
      </c>
      <c r="G310" t="s">
        <v>2274</v>
      </c>
      <c r="J310">
        <v>49</v>
      </c>
      <c r="K310" s="1" t="s">
        <v>453</v>
      </c>
      <c r="L310" t="s">
        <v>2272</v>
      </c>
      <c r="M310">
        <v>17235</v>
      </c>
      <c r="N310">
        <v>0</v>
      </c>
      <c r="O310">
        <v>26</v>
      </c>
      <c r="P310" t="s">
        <v>12174</v>
      </c>
      <c r="Q310" t="s">
        <v>331</v>
      </c>
      <c r="R310" t="s">
        <v>818</v>
      </c>
      <c r="T310" t="s">
        <v>2271</v>
      </c>
      <c r="U310" t="s">
        <v>296</v>
      </c>
    </row>
    <row r="311" spans="1:21" x14ac:dyDescent="0.3">
      <c r="A311" s="1" t="s">
        <v>80</v>
      </c>
      <c r="B311" t="s">
        <v>453</v>
      </c>
      <c r="C311" t="s">
        <v>2278</v>
      </c>
      <c r="D311">
        <v>3128721</v>
      </c>
      <c r="E311" t="s">
        <v>80</v>
      </c>
      <c r="F311" t="s">
        <v>491</v>
      </c>
      <c r="G311" t="s">
        <v>2279</v>
      </c>
      <c r="H311">
        <v>1</v>
      </c>
      <c r="I311" t="s">
        <v>2277</v>
      </c>
      <c r="J311">
        <v>26</v>
      </c>
      <c r="K311" s="1" t="s">
        <v>453</v>
      </c>
      <c r="L311" t="s">
        <v>2276</v>
      </c>
      <c r="M311">
        <v>19828</v>
      </c>
      <c r="N311">
        <v>1</v>
      </c>
      <c r="O311">
        <v>24</v>
      </c>
      <c r="P311" t="s">
        <v>12175</v>
      </c>
      <c r="Q311" t="s">
        <v>362</v>
      </c>
      <c r="R311" t="s">
        <v>1240</v>
      </c>
      <c r="S311" t="s">
        <v>411</v>
      </c>
      <c r="T311" t="s">
        <v>2275</v>
      </c>
      <c r="U311" t="s">
        <v>300</v>
      </c>
    </row>
    <row r="312" spans="1:21" x14ac:dyDescent="0.3">
      <c r="A312" s="1" t="s">
        <v>2281</v>
      </c>
      <c r="B312" t="s">
        <v>350</v>
      </c>
      <c r="C312" t="s">
        <v>2284</v>
      </c>
      <c r="D312">
        <v>3039738</v>
      </c>
      <c r="E312" t="s">
        <v>2281</v>
      </c>
      <c r="J312">
        <v>3</v>
      </c>
      <c r="K312" s="1" t="s">
        <v>350</v>
      </c>
      <c r="L312" t="s">
        <v>2283</v>
      </c>
      <c r="M312">
        <v>19295</v>
      </c>
      <c r="N312">
        <v>2</v>
      </c>
      <c r="P312" t="s">
        <v>12176</v>
      </c>
      <c r="Q312" t="s">
        <v>494</v>
      </c>
      <c r="R312" t="s">
        <v>395</v>
      </c>
      <c r="T312" t="s">
        <v>2282</v>
      </c>
      <c r="U312" t="s">
        <v>296</v>
      </c>
    </row>
    <row r="313" spans="1:21" x14ac:dyDescent="0.3">
      <c r="A313" s="1" t="s">
        <v>2285</v>
      </c>
      <c r="B313" t="s">
        <v>453</v>
      </c>
      <c r="C313" t="s">
        <v>2287</v>
      </c>
      <c r="D313">
        <v>13536</v>
      </c>
      <c r="E313" t="s">
        <v>2285</v>
      </c>
      <c r="G313" t="s">
        <v>2288</v>
      </c>
      <c r="J313">
        <v>44</v>
      </c>
      <c r="K313" s="1" t="s">
        <v>453</v>
      </c>
      <c r="L313" t="s">
        <v>1977</v>
      </c>
      <c r="M313">
        <v>12323</v>
      </c>
      <c r="N313">
        <v>5</v>
      </c>
      <c r="O313">
        <v>32</v>
      </c>
      <c r="P313" t="s">
        <v>12177</v>
      </c>
      <c r="Q313" t="s">
        <v>362</v>
      </c>
      <c r="R313" t="s">
        <v>689</v>
      </c>
      <c r="T313" t="s">
        <v>2286</v>
      </c>
      <c r="U313" t="s">
        <v>296</v>
      </c>
    </row>
    <row r="314" spans="1:21" x14ac:dyDescent="0.3">
      <c r="A314" s="1" t="s">
        <v>2289</v>
      </c>
      <c r="B314" t="s">
        <v>350</v>
      </c>
      <c r="C314" t="s">
        <v>2292</v>
      </c>
      <c r="D314">
        <v>16870</v>
      </c>
      <c r="E314" t="s">
        <v>2289</v>
      </c>
      <c r="G314" t="s">
        <v>2293</v>
      </c>
      <c r="I314" t="s">
        <v>2291</v>
      </c>
      <c r="J314">
        <v>83</v>
      </c>
      <c r="K314" s="1" t="s">
        <v>350</v>
      </c>
      <c r="L314" t="s">
        <v>2290</v>
      </c>
      <c r="M314">
        <v>16012</v>
      </c>
      <c r="N314">
        <v>5</v>
      </c>
      <c r="O314">
        <v>27</v>
      </c>
      <c r="P314" t="s">
        <v>12178</v>
      </c>
      <c r="Q314" t="s">
        <v>331</v>
      </c>
      <c r="R314" t="s">
        <v>794</v>
      </c>
      <c r="T314" t="s">
        <v>603</v>
      </c>
      <c r="U314" t="s">
        <v>296</v>
      </c>
    </row>
    <row r="315" spans="1:21" x14ac:dyDescent="0.3">
      <c r="A315" s="1" t="s">
        <v>136</v>
      </c>
      <c r="B315" t="s">
        <v>453</v>
      </c>
      <c r="C315" t="s">
        <v>2299</v>
      </c>
      <c r="D315">
        <v>3916430</v>
      </c>
      <c r="E315" t="s">
        <v>136</v>
      </c>
      <c r="F315" t="s">
        <v>304</v>
      </c>
      <c r="G315" t="s">
        <v>2300</v>
      </c>
      <c r="H315">
        <v>2</v>
      </c>
      <c r="I315" t="s">
        <v>2298</v>
      </c>
      <c r="J315">
        <v>21</v>
      </c>
      <c r="K315" s="1" t="s">
        <v>453</v>
      </c>
      <c r="L315" t="s">
        <v>2297</v>
      </c>
      <c r="M315">
        <v>19912</v>
      </c>
      <c r="N315">
        <v>1</v>
      </c>
      <c r="O315">
        <v>22</v>
      </c>
      <c r="P315" t="s">
        <v>12179</v>
      </c>
      <c r="Q315" t="s">
        <v>399</v>
      </c>
      <c r="R315" t="s">
        <v>794</v>
      </c>
      <c r="T315" t="s">
        <v>2296</v>
      </c>
      <c r="U315" t="s">
        <v>300</v>
      </c>
    </row>
    <row r="316" spans="1:21" x14ac:dyDescent="0.3">
      <c r="A316" s="1" t="s">
        <v>2301</v>
      </c>
      <c r="C316" t="s">
        <v>2303</v>
      </c>
      <c r="E316" t="s">
        <v>2301</v>
      </c>
      <c r="F316" t="s">
        <v>304</v>
      </c>
      <c r="J316">
        <v>0</v>
      </c>
      <c r="K316" s="1" t="s">
        <v>297</v>
      </c>
      <c r="L316" t="s">
        <v>2302</v>
      </c>
      <c r="M316">
        <v>21485</v>
      </c>
      <c r="N316">
        <v>0</v>
      </c>
      <c r="P316" t="s">
        <v>12180</v>
      </c>
      <c r="Q316" t="s">
        <v>297</v>
      </c>
      <c r="R316" t="s">
        <v>297</v>
      </c>
      <c r="S316" t="s">
        <v>1067</v>
      </c>
      <c r="T316" t="s">
        <v>945</v>
      </c>
      <c r="U316" t="s">
        <v>300</v>
      </c>
    </row>
    <row r="317" spans="1:21" x14ac:dyDescent="0.3">
      <c r="A317" s="1" t="s">
        <v>2304</v>
      </c>
      <c r="B317" t="s">
        <v>350</v>
      </c>
      <c r="C317" t="s">
        <v>2306</v>
      </c>
      <c r="D317">
        <v>3139923</v>
      </c>
      <c r="E317" t="s">
        <v>2304</v>
      </c>
      <c r="F317" t="s">
        <v>299</v>
      </c>
      <c r="G317" t="s">
        <v>2307</v>
      </c>
      <c r="J317">
        <v>3</v>
      </c>
      <c r="K317" s="1" t="s">
        <v>350</v>
      </c>
      <c r="L317" t="s">
        <v>2305</v>
      </c>
      <c r="M317">
        <v>21621</v>
      </c>
      <c r="N317">
        <v>0</v>
      </c>
      <c r="O317">
        <v>24</v>
      </c>
      <c r="P317" t="s">
        <v>12181</v>
      </c>
      <c r="Q317" t="s">
        <v>331</v>
      </c>
      <c r="R317" t="s">
        <v>432</v>
      </c>
      <c r="T317" t="s">
        <v>1957</v>
      </c>
      <c r="U317" t="s">
        <v>300</v>
      </c>
    </row>
    <row r="318" spans="1:21" x14ac:dyDescent="0.3">
      <c r="A318" s="1" t="s">
        <v>2308</v>
      </c>
      <c r="B318" t="s">
        <v>313</v>
      </c>
      <c r="C318" t="s">
        <v>2311</v>
      </c>
      <c r="D318">
        <v>16821</v>
      </c>
      <c r="E318" t="s">
        <v>2308</v>
      </c>
      <c r="F318" t="s">
        <v>724</v>
      </c>
      <c r="G318" t="s">
        <v>2312</v>
      </c>
      <c r="H318">
        <v>3</v>
      </c>
      <c r="I318" t="s">
        <v>2310</v>
      </c>
      <c r="J318">
        <v>8</v>
      </c>
      <c r="K318" s="1" t="s">
        <v>313</v>
      </c>
      <c r="L318" t="s">
        <v>2309</v>
      </c>
      <c r="M318">
        <v>16430</v>
      </c>
      <c r="N318">
        <v>5</v>
      </c>
      <c r="O318">
        <v>28</v>
      </c>
      <c r="P318" t="s">
        <v>12182</v>
      </c>
      <c r="Q318" t="s">
        <v>347</v>
      </c>
      <c r="R318" t="s">
        <v>369</v>
      </c>
      <c r="T318" t="s">
        <v>649</v>
      </c>
      <c r="U318" t="s">
        <v>300</v>
      </c>
    </row>
    <row r="319" spans="1:21" x14ac:dyDescent="0.3">
      <c r="A319" s="1" t="s">
        <v>35</v>
      </c>
      <c r="B319" t="s">
        <v>350</v>
      </c>
      <c r="C319" t="s">
        <v>2319</v>
      </c>
      <c r="D319">
        <v>3071572</v>
      </c>
      <c r="E319" t="s">
        <v>35</v>
      </c>
      <c r="F319" t="s">
        <v>917</v>
      </c>
      <c r="G319" t="s">
        <v>2320</v>
      </c>
      <c r="H319">
        <v>2</v>
      </c>
      <c r="I319" t="s">
        <v>2318</v>
      </c>
      <c r="J319">
        <v>84</v>
      </c>
      <c r="K319" s="1" t="s">
        <v>350</v>
      </c>
      <c r="L319" t="s">
        <v>957</v>
      </c>
      <c r="M319">
        <v>19514</v>
      </c>
      <c r="N319">
        <v>2</v>
      </c>
      <c r="O319">
        <v>26</v>
      </c>
      <c r="P319" t="s">
        <v>12183</v>
      </c>
      <c r="Q319" t="s">
        <v>347</v>
      </c>
      <c r="R319" t="s">
        <v>834</v>
      </c>
      <c r="T319" t="s">
        <v>2317</v>
      </c>
      <c r="U319" t="s">
        <v>300</v>
      </c>
    </row>
    <row r="320" spans="1:21" x14ac:dyDescent="0.3">
      <c r="A320" s="1" t="s">
        <v>2321</v>
      </c>
      <c r="B320" t="s">
        <v>565</v>
      </c>
      <c r="C320" t="s">
        <v>2323</v>
      </c>
      <c r="D320">
        <v>2573098</v>
      </c>
      <c r="E320" t="s">
        <v>2321</v>
      </c>
      <c r="G320" t="s">
        <v>2324</v>
      </c>
      <c r="J320">
        <v>0</v>
      </c>
      <c r="K320" s="1" t="s">
        <v>453</v>
      </c>
      <c r="L320" t="s">
        <v>2322</v>
      </c>
      <c r="M320">
        <v>18347</v>
      </c>
      <c r="N320">
        <v>1</v>
      </c>
      <c r="O320">
        <v>25</v>
      </c>
      <c r="P320" t="s">
        <v>12184</v>
      </c>
      <c r="Q320" t="s">
        <v>320</v>
      </c>
      <c r="R320" t="s">
        <v>518</v>
      </c>
      <c r="T320" t="s">
        <v>440</v>
      </c>
      <c r="U320" t="s">
        <v>296</v>
      </c>
    </row>
    <row r="321" spans="1:21" x14ac:dyDescent="0.3">
      <c r="A321" s="1" t="s">
        <v>2325</v>
      </c>
      <c r="B321" t="s">
        <v>313</v>
      </c>
      <c r="C321" t="s">
        <v>2326</v>
      </c>
      <c r="D321">
        <v>3045292</v>
      </c>
      <c r="E321" t="s">
        <v>2325</v>
      </c>
      <c r="J321">
        <v>3</v>
      </c>
      <c r="K321" s="1" t="s">
        <v>313</v>
      </c>
      <c r="L321" t="s">
        <v>516</v>
      </c>
      <c r="M321">
        <v>20350</v>
      </c>
      <c r="N321">
        <v>0</v>
      </c>
      <c r="P321" t="s">
        <v>12185</v>
      </c>
      <c r="Q321" t="s">
        <v>347</v>
      </c>
      <c r="R321" t="s">
        <v>452</v>
      </c>
      <c r="T321" t="s">
        <v>1022</v>
      </c>
      <c r="U321" t="s">
        <v>296</v>
      </c>
    </row>
    <row r="322" spans="1:21" x14ac:dyDescent="0.3">
      <c r="A322" s="1" t="s">
        <v>2328</v>
      </c>
      <c r="B322" t="s">
        <v>350</v>
      </c>
      <c r="C322" t="s">
        <v>2332</v>
      </c>
      <c r="D322">
        <v>3042417</v>
      </c>
      <c r="E322" t="s">
        <v>2328</v>
      </c>
      <c r="F322" t="s">
        <v>390</v>
      </c>
      <c r="G322" t="s">
        <v>2333</v>
      </c>
      <c r="H322">
        <v>2</v>
      </c>
      <c r="I322" t="s">
        <v>2331</v>
      </c>
      <c r="J322">
        <v>18</v>
      </c>
      <c r="K322" s="1" t="s">
        <v>350</v>
      </c>
      <c r="L322" t="s">
        <v>2330</v>
      </c>
      <c r="M322">
        <v>19060</v>
      </c>
      <c r="N322">
        <v>2</v>
      </c>
      <c r="O322">
        <v>25</v>
      </c>
      <c r="P322" t="s">
        <v>12186</v>
      </c>
      <c r="Q322" t="s">
        <v>362</v>
      </c>
      <c r="R322" t="s">
        <v>709</v>
      </c>
      <c r="T322" t="s">
        <v>2329</v>
      </c>
      <c r="U322" t="s">
        <v>300</v>
      </c>
    </row>
    <row r="323" spans="1:21" x14ac:dyDescent="0.3">
      <c r="A323" s="1" t="s">
        <v>2337</v>
      </c>
      <c r="B323" t="s">
        <v>323</v>
      </c>
      <c r="C323" t="s">
        <v>2340</v>
      </c>
      <c r="D323">
        <v>17125</v>
      </c>
      <c r="E323" t="s">
        <v>2337</v>
      </c>
      <c r="G323" t="s">
        <v>2341</v>
      </c>
      <c r="J323">
        <v>45</v>
      </c>
      <c r="K323" s="1" t="s">
        <v>323</v>
      </c>
      <c r="L323" t="s">
        <v>2339</v>
      </c>
      <c r="M323">
        <v>16663</v>
      </c>
      <c r="N323">
        <v>5</v>
      </c>
      <c r="O323">
        <v>29</v>
      </c>
      <c r="P323" t="s">
        <v>12187</v>
      </c>
      <c r="Q323" t="s">
        <v>295</v>
      </c>
      <c r="R323" t="s">
        <v>702</v>
      </c>
      <c r="T323" t="s">
        <v>2338</v>
      </c>
      <c r="U323" t="s">
        <v>296</v>
      </c>
    </row>
    <row r="324" spans="1:21" x14ac:dyDescent="0.3">
      <c r="A324" s="1" t="s">
        <v>2342</v>
      </c>
      <c r="B324" t="s">
        <v>313</v>
      </c>
      <c r="C324" t="s">
        <v>2346</v>
      </c>
      <c r="D324">
        <v>4290778</v>
      </c>
      <c r="E324" t="s">
        <v>2342</v>
      </c>
      <c r="F324" t="s">
        <v>390</v>
      </c>
      <c r="G324" t="s">
        <v>2347</v>
      </c>
      <c r="H324">
        <v>4</v>
      </c>
      <c r="I324" t="s">
        <v>2345</v>
      </c>
      <c r="J324">
        <v>9</v>
      </c>
      <c r="K324" s="1" t="s">
        <v>313</v>
      </c>
      <c r="L324" t="s">
        <v>2344</v>
      </c>
      <c r="M324">
        <v>20507</v>
      </c>
      <c r="N324">
        <v>1</v>
      </c>
      <c r="O324">
        <v>24</v>
      </c>
      <c r="P324" t="s">
        <v>12188</v>
      </c>
      <c r="Q324" t="s">
        <v>347</v>
      </c>
      <c r="R324" t="s">
        <v>668</v>
      </c>
      <c r="T324" t="s">
        <v>2343</v>
      </c>
      <c r="U324" t="s">
        <v>306</v>
      </c>
    </row>
    <row r="325" spans="1:21" x14ac:dyDescent="0.3">
      <c r="A325" s="1" t="s">
        <v>2348</v>
      </c>
      <c r="B325" t="s">
        <v>323</v>
      </c>
      <c r="C325" t="s">
        <v>2351</v>
      </c>
      <c r="D325">
        <v>2972331</v>
      </c>
      <c r="E325" t="s">
        <v>2348</v>
      </c>
      <c r="F325" t="s">
        <v>412</v>
      </c>
      <c r="G325" t="s">
        <v>2352</v>
      </c>
      <c r="H325">
        <v>4</v>
      </c>
      <c r="I325" t="s">
        <v>2350</v>
      </c>
      <c r="J325">
        <v>86</v>
      </c>
      <c r="K325" s="1" t="s">
        <v>323</v>
      </c>
      <c r="L325" t="s">
        <v>2349</v>
      </c>
      <c r="M325">
        <v>19075</v>
      </c>
      <c r="N325">
        <v>2</v>
      </c>
      <c r="O325">
        <v>25</v>
      </c>
      <c r="P325" t="s">
        <v>12189</v>
      </c>
      <c r="Q325" t="s">
        <v>426</v>
      </c>
      <c r="R325" t="s">
        <v>391</v>
      </c>
      <c r="T325" t="s">
        <v>2012</v>
      </c>
      <c r="U325" t="s">
        <v>300</v>
      </c>
    </row>
    <row r="326" spans="1:21" x14ac:dyDescent="0.3">
      <c r="A326" s="1" t="s">
        <v>2355</v>
      </c>
      <c r="B326" t="s">
        <v>350</v>
      </c>
      <c r="C326" t="s">
        <v>2357</v>
      </c>
      <c r="D326">
        <v>9695</v>
      </c>
      <c r="E326" t="s">
        <v>2355</v>
      </c>
      <c r="G326" t="s">
        <v>2358</v>
      </c>
      <c r="J326">
        <v>81</v>
      </c>
      <c r="K326" s="1" t="s">
        <v>350</v>
      </c>
      <c r="L326" t="s">
        <v>2356</v>
      </c>
      <c r="M326">
        <v>1986</v>
      </c>
      <c r="N326">
        <v>10</v>
      </c>
      <c r="O326">
        <v>34</v>
      </c>
      <c r="P326" t="s">
        <v>12190</v>
      </c>
      <c r="Q326" t="s">
        <v>310</v>
      </c>
      <c r="R326" t="s">
        <v>369</v>
      </c>
      <c r="T326" t="s">
        <v>887</v>
      </c>
      <c r="U326" t="s">
        <v>296</v>
      </c>
    </row>
    <row r="327" spans="1:21" x14ac:dyDescent="0.3">
      <c r="A327" s="1" t="s">
        <v>2360</v>
      </c>
      <c r="B327" t="s">
        <v>350</v>
      </c>
      <c r="C327" t="s">
        <v>2363</v>
      </c>
      <c r="D327">
        <v>4420843</v>
      </c>
      <c r="E327" t="s">
        <v>2360</v>
      </c>
      <c r="F327" t="s">
        <v>672</v>
      </c>
      <c r="J327">
        <v>15</v>
      </c>
      <c r="K327" s="1" t="s">
        <v>350</v>
      </c>
      <c r="L327" t="s">
        <v>2362</v>
      </c>
      <c r="M327">
        <v>21096</v>
      </c>
      <c r="N327">
        <v>0</v>
      </c>
      <c r="P327" t="s">
        <v>12191</v>
      </c>
      <c r="Q327" t="s">
        <v>362</v>
      </c>
      <c r="R327" t="s">
        <v>752</v>
      </c>
      <c r="T327" t="s">
        <v>2361</v>
      </c>
      <c r="U327" t="s">
        <v>300</v>
      </c>
    </row>
    <row r="328" spans="1:21" x14ac:dyDescent="0.3">
      <c r="A328" s="1" t="s">
        <v>2364</v>
      </c>
      <c r="B328" t="s">
        <v>323</v>
      </c>
      <c r="C328" t="s">
        <v>2366</v>
      </c>
      <c r="D328">
        <v>4242607</v>
      </c>
      <c r="E328" t="s">
        <v>2364</v>
      </c>
      <c r="G328" t="s">
        <v>436</v>
      </c>
      <c r="J328">
        <v>80</v>
      </c>
      <c r="K328" s="1" t="s">
        <v>323</v>
      </c>
      <c r="L328" t="s">
        <v>2365</v>
      </c>
      <c r="M328">
        <v>19686</v>
      </c>
      <c r="N328">
        <v>2</v>
      </c>
      <c r="O328">
        <v>28</v>
      </c>
      <c r="P328" t="s">
        <v>12192</v>
      </c>
      <c r="Q328" t="s">
        <v>295</v>
      </c>
      <c r="R328" t="s">
        <v>1618</v>
      </c>
      <c r="T328" t="s">
        <v>742</v>
      </c>
      <c r="U328" t="s">
        <v>296</v>
      </c>
    </row>
    <row r="329" spans="1:21" x14ac:dyDescent="0.3">
      <c r="A329" s="1" t="s">
        <v>2367</v>
      </c>
      <c r="B329" t="s">
        <v>439</v>
      </c>
      <c r="C329" t="s">
        <v>2369</v>
      </c>
      <c r="D329">
        <v>3060823</v>
      </c>
      <c r="E329" t="s">
        <v>2367</v>
      </c>
      <c r="G329" t="s">
        <v>2370</v>
      </c>
      <c r="J329">
        <v>6</v>
      </c>
      <c r="K329" s="1" t="s">
        <v>439</v>
      </c>
      <c r="L329" t="s">
        <v>315</v>
      </c>
      <c r="M329">
        <v>20727</v>
      </c>
      <c r="N329">
        <v>0</v>
      </c>
      <c r="O329">
        <v>25</v>
      </c>
      <c r="P329" t="s">
        <v>12193</v>
      </c>
      <c r="Q329" t="s">
        <v>403</v>
      </c>
      <c r="R329" t="s">
        <v>834</v>
      </c>
      <c r="T329" t="s">
        <v>2368</v>
      </c>
      <c r="U329" t="s">
        <v>296</v>
      </c>
    </row>
    <row r="330" spans="1:21" x14ac:dyDescent="0.3">
      <c r="A330" s="1" t="s">
        <v>2373</v>
      </c>
      <c r="B330" t="s">
        <v>350</v>
      </c>
      <c r="C330" t="s">
        <v>2376</v>
      </c>
      <c r="D330">
        <v>17275</v>
      </c>
      <c r="E330" t="s">
        <v>2373</v>
      </c>
      <c r="G330" t="s">
        <v>2377</v>
      </c>
      <c r="H330">
        <v>3</v>
      </c>
      <c r="J330">
        <v>87</v>
      </c>
      <c r="K330" s="1" t="s">
        <v>350</v>
      </c>
      <c r="L330" t="s">
        <v>2375</v>
      </c>
      <c r="M330">
        <v>16181</v>
      </c>
      <c r="N330">
        <v>5</v>
      </c>
      <c r="O330">
        <v>28</v>
      </c>
      <c r="P330" t="s">
        <v>12194</v>
      </c>
      <c r="Q330" t="s">
        <v>347</v>
      </c>
      <c r="R330" t="s">
        <v>571</v>
      </c>
      <c r="T330" t="s">
        <v>2374</v>
      </c>
      <c r="U330" t="s">
        <v>296</v>
      </c>
    </row>
    <row r="331" spans="1:21" x14ac:dyDescent="0.3">
      <c r="A331" s="1" t="s">
        <v>2378</v>
      </c>
      <c r="B331" t="s">
        <v>350</v>
      </c>
      <c r="C331" t="s">
        <v>2380</v>
      </c>
      <c r="D331">
        <v>3120558</v>
      </c>
      <c r="E331" t="s">
        <v>2378</v>
      </c>
      <c r="J331">
        <v>10</v>
      </c>
      <c r="K331" s="1" t="s">
        <v>350</v>
      </c>
      <c r="L331" t="s">
        <v>763</v>
      </c>
      <c r="M331">
        <v>21387</v>
      </c>
      <c r="N331">
        <v>0</v>
      </c>
      <c r="P331" t="s">
        <v>12195</v>
      </c>
      <c r="Q331" t="s">
        <v>310</v>
      </c>
      <c r="R331" t="s">
        <v>540</v>
      </c>
      <c r="T331" t="s">
        <v>2379</v>
      </c>
      <c r="U331" t="s">
        <v>296</v>
      </c>
    </row>
    <row r="332" spans="1:21" x14ac:dyDescent="0.3">
      <c r="A332" s="1" t="s">
        <v>2381</v>
      </c>
      <c r="B332" t="s">
        <v>350</v>
      </c>
      <c r="C332" t="s">
        <v>2384</v>
      </c>
      <c r="D332">
        <v>3119490</v>
      </c>
      <c r="E332" t="s">
        <v>2381</v>
      </c>
      <c r="F332" t="s">
        <v>308</v>
      </c>
      <c r="J332">
        <v>85</v>
      </c>
      <c r="K332" s="1" t="s">
        <v>350</v>
      </c>
      <c r="L332" t="s">
        <v>2383</v>
      </c>
      <c r="M332">
        <v>20496</v>
      </c>
      <c r="N332">
        <v>1</v>
      </c>
      <c r="P332" t="s">
        <v>12196</v>
      </c>
      <c r="Q332" t="s">
        <v>362</v>
      </c>
      <c r="R332" t="s">
        <v>733</v>
      </c>
      <c r="T332" t="s">
        <v>2382</v>
      </c>
      <c r="U332" t="s">
        <v>300</v>
      </c>
    </row>
    <row r="333" spans="1:21" x14ac:dyDescent="0.3">
      <c r="A333" s="1" t="s">
        <v>2385</v>
      </c>
      <c r="B333" t="s">
        <v>453</v>
      </c>
      <c r="C333" t="s">
        <v>2386</v>
      </c>
      <c r="D333">
        <v>15092</v>
      </c>
      <c r="E333" t="s">
        <v>2385</v>
      </c>
      <c r="G333" t="s">
        <v>1355</v>
      </c>
      <c r="J333">
        <v>36</v>
      </c>
      <c r="K333" s="1" t="s">
        <v>453</v>
      </c>
      <c r="L333" t="s">
        <v>784</v>
      </c>
      <c r="M333">
        <v>13719</v>
      </c>
      <c r="N333">
        <v>4</v>
      </c>
      <c r="O333">
        <v>26</v>
      </c>
      <c r="P333" t="s">
        <v>12197</v>
      </c>
      <c r="Q333" t="s">
        <v>310</v>
      </c>
      <c r="R333" t="s">
        <v>215</v>
      </c>
      <c r="T333" t="s">
        <v>1734</v>
      </c>
      <c r="U333" t="s">
        <v>296</v>
      </c>
    </row>
    <row r="334" spans="1:21" x14ac:dyDescent="0.3">
      <c r="A334" s="1" t="s">
        <v>2388</v>
      </c>
      <c r="B334" t="s">
        <v>453</v>
      </c>
      <c r="C334" t="s">
        <v>2392</v>
      </c>
      <c r="D334">
        <v>17465</v>
      </c>
      <c r="E334" t="s">
        <v>2388</v>
      </c>
      <c r="G334" t="s">
        <v>2393</v>
      </c>
      <c r="I334" t="s">
        <v>2391</v>
      </c>
      <c r="J334">
        <v>33</v>
      </c>
      <c r="K334" s="1" t="s">
        <v>453</v>
      </c>
      <c r="L334" t="s">
        <v>2390</v>
      </c>
      <c r="M334">
        <v>16699</v>
      </c>
      <c r="N334">
        <v>5</v>
      </c>
      <c r="O334">
        <v>29</v>
      </c>
      <c r="P334" t="s">
        <v>12198</v>
      </c>
      <c r="Q334" t="s">
        <v>494</v>
      </c>
      <c r="R334" t="s">
        <v>358</v>
      </c>
      <c r="T334" t="s">
        <v>2389</v>
      </c>
      <c r="U334" t="s">
        <v>296</v>
      </c>
    </row>
    <row r="335" spans="1:21" x14ac:dyDescent="0.3">
      <c r="A335" s="1" t="s">
        <v>161</v>
      </c>
      <c r="B335" t="s">
        <v>453</v>
      </c>
      <c r="C335" t="s">
        <v>2398</v>
      </c>
      <c r="D335">
        <v>14886</v>
      </c>
      <c r="E335" t="s">
        <v>161</v>
      </c>
      <c r="F335" t="s">
        <v>697</v>
      </c>
      <c r="G335" t="s">
        <v>2399</v>
      </c>
      <c r="H335">
        <v>1</v>
      </c>
      <c r="I335" t="s">
        <v>2397</v>
      </c>
      <c r="J335">
        <v>26</v>
      </c>
      <c r="K335" s="1" t="s">
        <v>453</v>
      </c>
      <c r="L335" t="s">
        <v>943</v>
      </c>
      <c r="M335">
        <v>13791</v>
      </c>
      <c r="N335">
        <v>7</v>
      </c>
      <c r="O335">
        <v>28</v>
      </c>
      <c r="P335" t="s">
        <v>12199</v>
      </c>
      <c r="Q335" t="s">
        <v>362</v>
      </c>
      <c r="R335" t="s">
        <v>977</v>
      </c>
      <c r="T335" t="s">
        <v>2396</v>
      </c>
      <c r="U335" t="s">
        <v>300</v>
      </c>
    </row>
    <row r="336" spans="1:21" x14ac:dyDescent="0.3">
      <c r="A336" s="1" t="s">
        <v>2401</v>
      </c>
      <c r="C336" t="s">
        <v>2403</v>
      </c>
      <c r="E336" t="s">
        <v>2401</v>
      </c>
      <c r="J336">
        <v>0</v>
      </c>
      <c r="K336" s="1" t="s">
        <v>297</v>
      </c>
      <c r="L336" t="s">
        <v>2402</v>
      </c>
      <c r="M336">
        <v>17876</v>
      </c>
      <c r="N336">
        <v>0</v>
      </c>
      <c r="P336" t="s">
        <v>12200</v>
      </c>
      <c r="Q336" t="s">
        <v>297</v>
      </c>
      <c r="R336" t="s">
        <v>297</v>
      </c>
      <c r="T336" t="s">
        <v>1840</v>
      </c>
      <c r="U336" t="s">
        <v>296</v>
      </c>
    </row>
    <row r="337" spans="1:21" x14ac:dyDescent="0.3">
      <c r="A337" s="1" t="s">
        <v>2405</v>
      </c>
      <c r="B337" t="s">
        <v>323</v>
      </c>
      <c r="C337" t="s">
        <v>2408</v>
      </c>
      <c r="D337">
        <v>3059766</v>
      </c>
      <c r="E337" t="s">
        <v>2405</v>
      </c>
      <c r="F337" t="s">
        <v>308</v>
      </c>
      <c r="G337" t="s">
        <v>2409</v>
      </c>
      <c r="H337">
        <v>3</v>
      </c>
      <c r="I337" t="s">
        <v>2407</v>
      </c>
      <c r="J337">
        <v>82</v>
      </c>
      <c r="K337" s="1" t="s">
        <v>323</v>
      </c>
      <c r="L337" t="s">
        <v>2406</v>
      </c>
      <c r="M337">
        <v>20332</v>
      </c>
      <c r="N337">
        <v>1</v>
      </c>
      <c r="O337">
        <v>24</v>
      </c>
      <c r="P337" t="s">
        <v>12201</v>
      </c>
      <c r="Q337" t="s">
        <v>320</v>
      </c>
      <c r="R337" t="s">
        <v>1002</v>
      </c>
      <c r="T337" t="s">
        <v>1282</v>
      </c>
      <c r="U337" t="s">
        <v>300</v>
      </c>
    </row>
    <row r="338" spans="1:21" x14ac:dyDescent="0.3">
      <c r="A338" s="1" t="s">
        <v>2410</v>
      </c>
      <c r="B338" t="s">
        <v>350</v>
      </c>
      <c r="C338" t="s">
        <v>2413</v>
      </c>
      <c r="D338">
        <v>3051708</v>
      </c>
      <c r="E338" t="s">
        <v>2410</v>
      </c>
      <c r="J338">
        <v>88</v>
      </c>
      <c r="K338" s="1" t="s">
        <v>350</v>
      </c>
      <c r="L338" t="s">
        <v>2412</v>
      </c>
      <c r="M338">
        <v>19609</v>
      </c>
      <c r="N338">
        <v>2</v>
      </c>
      <c r="P338" t="s">
        <v>12202</v>
      </c>
      <c r="Q338" t="s">
        <v>362</v>
      </c>
      <c r="R338" t="s">
        <v>66</v>
      </c>
      <c r="T338" t="s">
        <v>2411</v>
      </c>
      <c r="U338" t="s">
        <v>296</v>
      </c>
    </row>
    <row r="339" spans="1:21" x14ac:dyDescent="0.3">
      <c r="A339" s="1" t="s">
        <v>70</v>
      </c>
      <c r="B339" t="s">
        <v>453</v>
      </c>
      <c r="C339" t="s">
        <v>2418</v>
      </c>
      <c r="D339">
        <v>2976516</v>
      </c>
      <c r="E339" t="s">
        <v>70</v>
      </c>
      <c r="F339" t="s">
        <v>710</v>
      </c>
      <c r="G339" t="s">
        <v>2419</v>
      </c>
      <c r="H339">
        <v>3</v>
      </c>
      <c r="I339" t="s">
        <v>2417</v>
      </c>
      <c r="J339">
        <v>29</v>
      </c>
      <c r="K339" s="1" t="s">
        <v>453</v>
      </c>
      <c r="L339" t="s">
        <v>2416</v>
      </c>
      <c r="M339">
        <v>16797</v>
      </c>
      <c r="N339">
        <v>4</v>
      </c>
      <c r="O339">
        <v>25</v>
      </c>
      <c r="P339" t="s">
        <v>12203</v>
      </c>
      <c r="Q339" t="s">
        <v>331</v>
      </c>
      <c r="R339" t="s">
        <v>614</v>
      </c>
      <c r="T339" t="s">
        <v>1791</v>
      </c>
      <c r="U339" t="s">
        <v>300</v>
      </c>
    </row>
    <row r="340" spans="1:21" x14ac:dyDescent="0.3">
      <c r="A340" s="1" t="s">
        <v>2424</v>
      </c>
      <c r="B340" t="s">
        <v>565</v>
      </c>
      <c r="C340" t="s">
        <v>2426</v>
      </c>
      <c r="D340">
        <v>2268575</v>
      </c>
      <c r="E340" t="s">
        <v>2424</v>
      </c>
      <c r="G340" t="s">
        <v>2427</v>
      </c>
      <c r="J340">
        <v>45</v>
      </c>
      <c r="K340" s="1" t="s">
        <v>453</v>
      </c>
      <c r="L340" t="s">
        <v>2425</v>
      </c>
      <c r="M340">
        <v>13141</v>
      </c>
      <c r="N340">
        <v>5</v>
      </c>
      <c r="O340">
        <v>29</v>
      </c>
      <c r="P340" t="s">
        <v>12204</v>
      </c>
      <c r="Q340" t="s">
        <v>310</v>
      </c>
      <c r="R340" t="s">
        <v>1023</v>
      </c>
      <c r="T340" t="s">
        <v>1720</v>
      </c>
      <c r="U340" t="s">
        <v>296</v>
      </c>
    </row>
    <row r="341" spans="1:21" x14ac:dyDescent="0.3">
      <c r="A341" s="1" t="s">
        <v>2429</v>
      </c>
      <c r="B341" t="s">
        <v>323</v>
      </c>
      <c r="C341" t="s">
        <v>2431</v>
      </c>
      <c r="D341">
        <v>2326150</v>
      </c>
      <c r="E341" t="s">
        <v>2429</v>
      </c>
      <c r="G341" t="s">
        <v>2432</v>
      </c>
      <c r="H341">
        <v>5</v>
      </c>
      <c r="J341">
        <v>46</v>
      </c>
      <c r="K341" s="1" t="s">
        <v>323</v>
      </c>
      <c r="L341" t="s">
        <v>2430</v>
      </c>
      <c r="M341">
        <v>18734</v>
      </c>
      <c r="N341">
        <v>3</v>
      </c>
      <c r="O341">
        <v>30</v>
      </c>
      <c r="P341" t="s">
        <v>12205</v>
      </c>
      <c r="Q341" t="s">
        <v>305</v>
      </c>
      <c r="R341" t="s">
        <v>514</v>
      </c>
      <c r="T341" t="s">
        <v>1100</v>
      </c>
      <c r="U341" t="s">
        <v>296</v>
      </c>
    </row>
    <row r="342" spans="1:21" x14ac:dyDescent="0.3">
      <c r="A342" s="1" t="s">
        <v>2433</v>
      </c>
      <c r="B342" t="s">
        <v>453</v>
      </c>
      <c r="C342" t="s">
        <v>2436</v>
      </c>
      <c r="E342" t="s">
        <v>2433</v>
      </c>
      <c r="J342">
        <v>22</v>
      </c>
      <c r="K342" s="1" t="s">
        <v>453</v>
      </c>
      <c r="L342" t="s">
        <v>2435</v>
      </c>
      <c r="M342">
        <v>5696</v>
      </c>
      <c r="N342">
        <v>0</v>
      </c>
      <c r="P342" t="s">
        <v>12206</v>
      </c>
      <c r="Q342" t="s">
        <v>297</v>
      </c>
      <c r="R342" t="s">
        <v>297</v>
      </c>
      <c r="T342" t="s">
        <v>2434</v>
      </c>
      <c r="U342" t="s">
        <v>296</v>
      </c>
    </row>
    <row r="343" spans="1:21" x14ac:dyDescent="0.3">
      <c r="A343" s="1" t="s">
        <v>2441</v>
      </c>
      <c r="B343" t="s">
        <v>323</v>
      </c>
      <c r="C343" t="s">
        <v>2444</v>
      </c>
      <c r="D343">
        <v>3125414</v>
      </c>
      <c r="E343" t="s">
        <v>2441</v>
      </c>
      <c r="F343" t="s">
        <v>539</v>
      </c>
      <c r="J343">
        <v>48</v>
      </c>
      <c r="K343" s="1" t="s">
        <v>323</v>
      </c>
      <c r="L343" t="s">
        <v>2443</v>
      </c>
      <c r="M343">
        <v>21168</v>
      </c>
      <c r="N343">
        <v>0</v>
      </c>
      <c r="P343" t="s">
        <v>12207</v>
      </c>
      <c r="Q343" t="s">
        <v>320</v>
      </c>
      <c r="R343" t="s">
        <v>444</v>
      </c>
      <c r="T343" t="s">
        <v>2442</v>
      </c>
      <c r="U343" t="s">
        <v>300</v>
      </c>
    </row>
    <row r="344" spans="1:21" x14ac:dyDescent="0.3">
      <c r="A344" s="1" t="s">
        <v>2445</v>
      </c>
      <c r="B344" t="s">
        <v>350</v>
      </c>
      <c r="C344" t="s">
        <v>2446</v>
      </c>
      <c r="D344">
        <v>9307</v>
      </c>
      <c r="E344" t="s">
        <v>2445</v>
      </c>
      <c r="G344" t="s">
        <v>2447</v>
      </c>
      <c r="J344">
        <v>84</v>
      </c>
      <c r="K344" s="1" t="s">
        <v>350</v>
      </c>
      <c r="L344" t="s">
        <v>447</v>
      </c>
      <c r="M344">
        <v>8564</v>
      </c>
      <c r="N344">
        <v>12</v>
      </c>
      <c r="O344">
        <v>35</v>
      </c>
      <c r="P344" t="s">
        <v>12208</v>
      </c>
      <c r="Q344" t="s">
        <v>331</v>
      </c>
      <c r="R344" t="s">
        <v>600</v>
      </c>
      <c r="T344" t="s">
        <v>1750</v>
      </c>
      <c r="U344" t="s">
        <v>296</v>
      </c>
    </row>
    <row r="345" spans="1:21" x14ac:dyDescent="0.3">
      <c r="A345" s="1" t="s">
        <v>2449</v>
      </c>
      <c r="B345" t="s">
        <v>350</v>
      </c>
      <c r="C345" t="s">
        <v>2451</v>
      </c>
      <c r="D345">
        <v>2515652</v>
      </c>
      <c r="E345" t="s">
        <v>2449</v>
      </c>
      <c r="G345" t="s">
        <v>2452</v>
      </c>
      <c r="J345">
        <v>3</v>
      </c>
      <c r="K345" s="1" t="s">
        <v>350</v>
      </c>
      <c r="L345" t="s">
        <v>2450</v>
      </c>
      <c r="M345">
        <v>17268</v>
      </c>
      <c r="N345">
        <v>0</v>
      </c>
      <c r="O345">
        <v>25</v>
      </c>
      <c r="P345" t="s">
        <v>12209</v>
      </c>
      <c r="Q345" t="s">
        <v>331</v>
      </c>
      <c r="R345" t="s">
        <v>358</v>
      </c>
      <c r="T345" t="s">
        <v>1329</v>
      </c>
      <c r="U345" t="s">
        <v>296</v>
      </c>
    </row>
    <row r="346" spans="1:21" x14ac:dyDescent="0.3">
      <c r="A346" s="1" t="s">
        <v>2454</v>
      </c>
      <c r="B346" t="s">
        <v>453</v>
      </c>
      <c r="C346" t="s">
        <v>2456</v>
      </c>
      <c r="D346">
        <v>15893</v>
      </c>
      <c r="E346" t="s">
        <v>2454</v>
      </c>
      <c r="F346" t="s">
        <v>1208</v>
      </c>
      <c r="G346" t="s">
        <v>2457</v>
      </c>
      <c r="H346">
        <v>3</v>
      </c>
      <c r="I346" t="s">
        <v>2455</v>
      </c>
      <c r="J346">
        <v>32</v>
      </c>
      <c r="K346" s="1" t="s">
        <v>453</v>
      </c>
      <c r="L346" t="s">
        <v>2071</v>
      </c>
      <c r="M346">
        <v>15224</v>
      </c>
      <c r="N346">
        <v>6</v>
      </c>
      <c r="O346">
        <v>30</v>
      </c>
      <c r="P346" t="s">
        <v>12210</v>
      </c>
      <c r="Q346" t="s">
        <v>494</v>
      </c>
      <c r="R346" t="s">
        <v>535</v>
      </c>
      <c r="T346" t="s">
        <v>401</v>
      </c>
      <c r="U346" t="s">
        <v>300</v>
      </c>
    </row>
    <row r="347" spans="1:21" x14ac:dyDescent="0.3">
      <c r="A347" s="1" t="s">
        <v>2459</v>
      </c>
      <c r="B347" t="s">
        <v>453</v>
      </c>
      <c r="C347" t="s">
        <v>2461</v>
      </c>
      <c r="D347">
        <v>2576901</v>
      </c>
      <c r="E347" t="s">
        <v>2459</v>
      </c>
      <c r="G347" t="s">
        <v>860</v>
      </c>
      <c r="J347">
        <v>45</v>
      </c>
      <c r="K347" s="1" t="s">
        <v>453</v>
      </c>
      <c r="L347" t="s">
        <v>2460</v>
      </c>
      <c r="M347">
        <v>17348</v>
      </c>
      <c r="N347">
        <v>4</v>
      </c>
      <c r="O347">
        <v>27</v>
      </c>
      <c r="P347" t="s">
        <v>12211</v>
      </c>
      <c r="Q347" t="s">
        <v>331</v>
      </c>
      <c r="R347" t="s">
        <v>977</v>
      </c>
      <c r="T347" t="s">
        <v>862</v>
      </c>
      <c r="U347" t="s">
        <v>296</v>
      </c>
    </row>
    <row r="348" spans="1:21" x14ac:dyDescent="0.3">
      <c r="A348" s="1" t="s">
        <v>2463</v>
      </c>
      <c r="C348" t="s">
        <v>2465</v>
      </c>
      <c r="E348" t="s">
        <v>2463</v>
      </c>
      <c r="J348">
        <v>0</v>
      </c>
      <c r="K348" s="1" t="s">
        <v>297</v>
      </c>
      <c r="L348" t="s">
        <v>2464</v>
      </c>
      <c r="M348">
        <v>18869</v>
      </c>
      <c r="N348">
        <v>0</v>
      </c>
      <c r="P348" t="s">
        <v>12212</v>
      </c>
      <c r="Q348" t="s">
        <v>297</v>
      </c>
      <c r="R348" t="s">
        <v>297</v>
      </c>
      <c r="T348" t="s">
        <v>1236</v>
      </c>
      <c r="U348" t="s">
        <v>296</v>
      </c>
    </row>
    <row r="349" spans="1:21" x14ac:dyDescent="0.3">
      <c r="A349" s="1" t="s">
        <v>2466</v>
      </c>
      <c r="B349" t="s">
        <v>350</v>
      </c>
      <c r="C349" t="s">
        <v>2467</v>
      </c>
      <c r="D349">
        <v>16566</v>
      </c>
      <c r="E349" t="s">
        <v>2466</v>
      </c>
      <c r="F349" t="s">
        <v>880</v>
      </c>
      <c r="G349" t="s">
        <v>2468</v>
      </c>
      <c r="H349">
        <v>3</v>
      </c>
      <c r="J349">
        <v>19</v>
      </c>
      <c r="K349" s="1" t="s">
        <v>350</v>
      </c>
      <c r="L349" t="s">
        <v>1192</v>
      </c>
      <c r="M349">
        <v>15659</v>
      </c>
      <c r="N349">
        <v>6</v>
      </c>
      <c r="O349">
        <v>29</v>
      </c>
      <c r="P349" t="s">
        <v>12213</v>
      </c>
      <c r="Q349" t="s">
        <v>310</v>
      </c>
      <c r="R349" t="s">
        <v>65</v>
      </c>
      <c r="T349" t="s">
        <v>1469</v>
      </c>
      <c r="U349" t="s">
        <v>300</v>
      </c>
    </row>
    <row r="350" spans="1:21" x14ac:dyDescent="0.3">
      <c r="A350" s="1" t="s">
        <v>2471</v>
      </c>
      <c r="B350" t="s">
        <v>453</v>
      </c>
      <c r="C350" t="s">
        <v>2474</v>
      </c>
      <c r="D350">
        <v>3121597</v>
      </c>
      <c r="E350" t="s">
        <v>2471</v>
      </c>
      <c r="F350" t="s">
        <v>647</v>
      </c>
      <c r="J350">
        <v>36</v>
      </c>
      <c r="K350" s="1" t="s">
        <v>453</v>
      </c>
      <c r="L350" t="s">
        <v>2473</v>
      </c>
      <c r="M350">
        <v>20326</v>
      </c>
      <c r="N350">
        <v>1</v>
      </c>
      <c r="P350" t="s">
        <v>12214</v>
      </c>
      <c r="Q350" t="s">
        <v>310</v>
      </c>
      <c r="R350" t="s">
        <v>461</v>
      </c>
      <c r="T350" t="s">
        <v>2472</v>
      </c>
      <c r="U350" t="s">
        <v>300</v>
      </c>
    </row>
    <row r="351" spans="1:21" x14ac:dyDescent="0.3">
      <c r="A351" s="1" t="s">
        <v>2475</v>
      </c>
      <c r="B351" t="s">
        <v>350</v>
      </c>
      <c r="C351" t="s">
        <v>2477</v>
      </c>
      <c r="D351">
        <v>3052797</v>
      </c>
      <c r="E351" t="s">
        <v>2475</v>
      </c>
      <c r="G351" t="s">
        <v>2478</v>
      </c>
      <c r="J351">
        <v>81</v>
      </c>
      <c r="K351" s="1" t="s">
        <v>350</v>
      </c>
      <c r="L351" t="s">
        <v>1111</v>
      </c>
      <c r="M351">
        <v>19729</v>
      </c>
      <c r="N351">
        <v>2</v>
      </c>
      <c r="O351">
        <v>24</v>
      </c>
      <c r="P351" t="s">
        <v>12215</v>
      </c>
      <c r="Q351" t="s">
        <v>494</v>
      </c>
      <c r="R351" t="s">
        <v>343</v>
      </c>
      <c r="T351" t="s">
        <v>2476</v>
      </c>
      <c r="U351" t="s">
        <v>296</v>
      </c>
    </row>
    <row r="352" spans="1:21" x14ac:dyDescent="0.3">
      <c r="A352" s="1" t="s">
        <v>2480</v>
      </c>
      <c r="B352" t="s">
        <v>565</v>
      </c>
      <c r="C352" t="s">
        <v>2482</v>
      </c>
      <c r="D352">
        <v>2972498</v>
      </c>
      <c r="E352" t="s">
        <v>2480</v>
      </c>
      <c r="G352" t="s">
        <v>2483</v>
      </c>
      <c r="H352">
        <v>7</v>
      </c>
      <c r="J352">
        <v>46</v>
      </c>
      <c r="K352" s="1" t="s">
        <v>453</v>
      </c>
      <c r="L352" t="s">
        <v>2481</v>
      </c>
      <c r="M352">
        <v>19642</v>
      </c>
      <c r="N352">
        <v>2</v>
      </c>
      <c r="O352">
        <v>25</v>
      </c>
      <c r="P352" t="s">
        <v>12216</v>
      </c>
      <c r="Q352" t="s">
        <v>331</v>
      </c>
      <c r="R352" t="s">
        <v>1056</v>
      </c>
      <c r="S352" t="s">
        <v>512</v>
      </c>
      <c r="T352" t="s">
        <v>1557</v>
      </c>
      <c r="U352" t="s">
        <v>513</v>
      </c>
    </row>
    <row r="353" spans="1:21" x14ac:dyDescent="0.3">
      <c r="A353" s="1" t="s">
        <v>2484</v>
      </c>
      <c r="B353" t="s">
        <v>453</v>
      </c>
      <c r="C353" t="s">
        <v>2487</v>
      </c>
      <c r="D353">
        <v>3886818</v>
      </c>
      <c r="E353" t="s">
        <v>2484</v>
      </c>
      <c r="F353" t="s">
        <v>525</v>
      </c>
      <c r="G353" t="s">
        <v>2488</v>
      </c>
      <c r="H353">
        <v>4</v>
      </c>
      <c r="J353">
        <v>37</v>
      </c>
      <c r="K353" s="1" t="s">
        <v>453</v>
      </c>
      <c r="L353" t="s">
        <v>2486</v>
      </c>
      <c r="M353">
        <v>20768</v>
      </c>
      <c r="N353">
        <v>0</v>
      </c>
      <c r="O353">
        <v>22</v>
      </c>
      <c r="P353" t="s">
        <v>12217</v>
      </c>
      <c r="Q353" t="s">
        <v>494</v>
      </c>
      <c r="R353" t="s">
        <v>414</v>
      </c>
      <c r="T353" t="s">
        <v>2485</v>
      </c>
      <c r="U353" t="s">
        <v>300</v>
      </c>
    </row>
    <row r="354" spans="1:21" x14ac:dyDescent="0.3">
      <c r="A354" s="1" t="s">
        <v>108</v>
      </c>
      <c r="B354" t="s">
        <v>453</v>
      </c>
      <c r="C354" t="s">
        <v>2493</v>
      </c>
      <c r="D354">
        <v>3116721</v>
      </c>
      <c r="E354" t="s">
        <v>108</v>
      </c>
      <c r="F354" t="s">
        <v>922</v>
      </c>
      <c r="G354" t="s">
        <v>1000</v>
      </c>
      <c r="H354">
        <v>2</v>
      </c>
      <c r="I354" t="s">
        <v>2492</v>
      </c>
      <c r="J354">
        <v>38</v>
      </c>
      <c r="K354" s="1" t="s">
        <v>453</v>
      </c>
      <c r="L354" t="s">
        <v>2491</v>
      </c>
      <c r="M354">
        <v>19996</v>
      </c>
      <c r="N354">
        <v>1</v>
      </c>
      <c r="O354">
        <v>23</v>
      </c>
      <c r="P354" t="s">
        <v>12218</v>
      </c>
      <c r="Q354" t="s">
        <v>362</v>
      </c>
      <c r="R354" t="s">
        <v>578</v>
      </c>
      <c r="T354" t="s">
        <v>2490</v>
      </c>
      <c r="U354" t="s">
        <v>300</v>
      </c>
    </row>
    <row r="355" spans="1:21" x14ac:dyDescent="0.3">
      <c r="A355" s="1" t="s">
        <v>2494</v>
      </c>
      <c r="B355" t="s">
        <v>453</v>
      </c>
      <c r="C355" t="s">
        <v>2497</v>
      </c>
      <c r="D355">
        <v>2577134</v>
      </c>
      <c r="E355" t="s">
        <v>2494</v>
      </c>
      <c r="F355" t="s">
        <v>354</v>
      </c>
      <c r="G355" t="s">
        <v>2498</v>
      </c>
      <c r="H355">
        <v>4</v>
      </c>
      <c r="I355" t="s">
        <v>2496</v>
      </c>
      <c r="J355">
        <v>88</v>
      </c>
      <c r="K355" s="1" t="s">
        <v>453</v>
      </c>
      <c r="L355" t="s">
        <v>2495</v>
      </c>
      <c r="M355">
        <v>16855</v>
      </c>
      <c r="N355">
        <v>4</v>
      </c>
      <c r="O355">
        <v>26</v>
      </c>
      <c r="P355" t="s">
        <v>12219</v>
      </c>
      <c r="Q355" t="s">
        <v>310</v>
      </c>
      <c r="R355" t="s">
        <v>312</v>
      </c>
      <c r="T355" t="s">
        <v>1435</v>
      </c>
      <c r="U355" t="s">
        <v>300</v>
      </c>
    </row>
    <row r="356" spans="1:21" x14ac:dyDescent="0.3">
      <c r="A356" s="1" t="s">
        <v>2499</v>
      </c>
      <c r="B356" t="s">
        <v>350</v>
      </c>
      <c r="C356" t="s">
        <v>2503</v>
      </c>
      <c r="D356">
        <v>3051869</v>
      </c>
      <c r="E356" t="s">
        <v>2499</v>
      </c>
      <c r="F356" t="s">
        <v>337</v>
      </c>
      <c r="G356" t="s">
        <v>2504</v>
      </c>
      <c r="H356">
        <v>3</v>
      </c>
      <c r="I356" t="s">
        <v>2502</v>
      </c>
      <c r="J356">
        <v>18</v>
      </c>
      <c r="K356" s="1" t="s">
        <v>350</v>
      </c>
      <c r="L356" t="s">
        <v>2501</v>
      </c>
      <c r="M356">
        <v>19198</v>
      </c>
      <c r="N356">
        <v>2</v>
      </c>
      <c r="O356">
        <v>24</v>
      </c>
      <c r="P356" t="s">
        <v>12220</v>
      </c>
      <c r="Q356" t="s">
        <v>320</v>
      </c>
      <c r="R356" t="s">
        <v>582</v>
      </c>
      <c r="S356" t="s">
        <v>388</v>
      </c>
      <c r="T356" t="s">
        <v>2500</v>
      </c>
      <c r="U356" t="s">
        <v>300</v>
      </c>
    </row>
    <row r="357" spans="1:21" x14ac:dyDescent="0.3">
      <c r="A357" s="1" t="s">
        <v>2505</v>
      </c>
      <c r="B357" t="s">
        <v>323</v>
      </c>
      <c r="C357" t="s">
        <v>2508</v>
      </c>
      <c r="D357">
        <v>3051387</v>
      </c>
      <c r="E357" t="s">
        <v>2505</v>
      </c>
      <c r="F357" t="s">
        <v>880</v>
      </c>
      <c r="G357" t="s">
        <v>2509</v>
      </c>
      <c r="I357" t="s">
        <v>2507</v>
      </c>
      <c r="J357">
        <v>85</v>
      </c>
      <c r="K357" s="1" t="s">
        <v>323</v>
      </c>
      <c r="L357" t="s">
        <v>2506</v>
      </c>
      <c r="M357">
        <v>20174</v>
      </c>
      <c r="N357">
        <v>1</v>
      </c>
      <c r="O357">
        <v>24</v>
      </c>
      <c r="P357" t="s">
        <v>12221</v>
      </c>
      <c r="Q357" t="s">
        <v>320</v>
      </c>
      <c r="R357" t="s">
        <v>1273</v>
      </c>
      <c r="T357" t="s">
        <v>619</v>
      </c>
      <c r="U357" t="s">
        <v>300</v>
      </c>
    </row>
    <row r="358" spans="1:21" x14ac:dyDescent="0.3">
      <c r="A358" s="1" t="s">
        <v>2510</v>
      </c>
      <c r="B358" t="s">
        <v>323</v>
      </c>
      <c r="C358" t="s">
        <v>2512</v>
      </c>
      <c r="E358" t="s">
        <v>2510</v>
      </c>
      <c r="G358" t="s">
        <v>2513</v>
      </c>
      <c r="J358">
        <v>80</v>
      </c>
      <c r="K358" s="1" t="s">
        <v>323</v>
      </c>
      <c r="L358" t="s">
        <v>2511</v>
      </c>
      <c r="M358">
        <v>17422</v>
      </c>
      <c r="N358">
        <v>2</v>
      </c>
      <c r="O358">
        <v>25</v>
      </c>
      <c r="P358" t="s">
        <v>12222</v>
      </c>
      <c r="Q358" t="s">
        <v>320</v>
      </c>
      <c r="R358" t="s">
        <v>528</v>
      </c>
      <c r="T358" t="s">
        <v>1313</v>
      </c>
      <c r="U358" t="s">
        <v>296</v>
      </c>
    </row>
    <row r="359" spans="1:21" x14ac:dyDescent="0.3">
      <c r="A359" s="1" t="s">
        <v>2516</v>
      </c>
      <c r="B359" t="s">
        <v>350</v>
      </c>
      <c r="C359" t="s">
        <v>2517</v>
      </c>
      <c r="D359">
        <v>3915296</v>
      </c>
      <c r="E359" t="s">
        <v>2516</v>
      </c>
      <c r="F359" t="s">
        <v>917</v>
      </c>
      <c r="J359">
        <v>13</v>
      </c>
      <c r="K359" s="1" t="s">
        <v>350</v>
      </c>
      <c r="L359" t="s">
        <v>2375</v>
      </c>
      <c r="M359">
        <v>21254</v>
      </c>
      <c r="N359">
        <v>0</v>
      </c>
      <c r="P359" t="s">
        <v>12223</v>
      </c>
      <c r="Q359" t="s">
        <v>310</v>
      </c>
      <c r="R359" t="s">
        <v>358</v>
      </c>
      <c r="T359" t="s">
        <v>370</v>
      </c>
      <c r="U359" t="s">
        <v>300</v>
      </c>
    </row>
    <row r="360" spans="1:21" x14ac:dyDescent="0.3">
      <c r="A360" s="1" t="s">
        <v>2518</v>
      </c>
      <c r="B360" t="s">
        <v>313</v>
      </c>
      <c r="C360" t="s">
        <v>2520</v>
      </c>
      <c r="D360">
        <v>13397</v>
      </c>
      <c r="E360" t="s">
        <v>2518</v>
      </c>
      <c r="G360" t="s">
        <v>2521</v>
      </c>
      <c r="J360">
        <v>3</v>
      </c>
      <c r="K360" s="1" t="s">
        <v>313</v>
      </c>
      <c r="L360" t="s">
        <v>2519</v>
      </c>
      <c r="M360">
        <v>11323</v>
      </c>
      <c r="N360">
        <v>4</v>
      </c>
      <c r="O360">
        <v>31</v>
      </c>
      <c r="P360" t="s">
        <v>12224</v>
      </c>
      <c r="Q360" t="s">
        <v>320</v>
      </c>
      <c r="R360" t="s">
        <v>578</v>
      </c>
      <c r="T360" t="s">
        <v>333</v>
      </c>
      <c r="U360" t="s">
        <v>296</v>
      </c>
    </row>
    <row r="361" spans="1:21" x14ac:dyDescent="0.3">
      <c r="A361" s="1" t="s">
        <v>2522</v>
      </c>
      <c r="B361" t="s">
        <v>350</v>
      </c>
      <c r="C361" t="s">
        <v>2523</v>
      </c>
      <c r="E361" t="s">
        <v>2522</v>
      </c>
      <c r="G361" t="s">
        <v>2196</v>
      </c>
      <c r="J361">
        <v>81</v>
      </c>
      <c r="K361" s="1" t="s">
        <v>350</v>
      </c>
      <c r="L361" t="s">
        <v>516</v>
      </c>
      <c r="M361">
        <v>18428</v>
      </c>
      <c r="N361">
        <v>3</v>
      </c>
      <c r="O361">
        <v>25</v>
      </c>
      <c r="P361" t="s">
        <v>12225</v>
      </c>
      <c r="Q361" t="s">
        <v>347</v>
      </c>
      <c r="R361" t="s">
        <v>1844</v>
      </c>
      <c r="T361" t="s">
        <v>604</v>
      </c>
      <c r="U361" t="s">
        <v>296</v>
      </c>
    </row>
    <row r="362" spans="1:21" x14ac:dyDescent="0.3">
      <c r="A362" s="1" t="s">
        <v>2524</v>
      </c>
      <c r="B362" t="s">
        <v>350</v>
      </c>
      <c r="C362" t="s">
        <v>2528</v>
      </c>
      <c r="D362">
        <v>3052098</v>
      </c>
      <c r="E362" t="s">
        <v>2524</v>
      </c>
      <c r="G362" t="s">
        <v>1789</v>
      </c>
      <c r="I362" t="s">
        <v>2527</v>
      </c>
      <c r="J362">
        <v>16</v>
      </c>
      <c r="K362" s="1" t="s">
        <v>350</v>
      </c>
      <c r="L362" t="s">
        <v>2526</v>
      </c>
      <c r="M362">
        <v>20695</v>
      </c>
      <c r="N362">
        <v>1</v>
      </c>
      <c r="O362">
        <v>24</v>
      </c>
      <c r="P362" t="s">
        <v>12226</v>
      </c>
      <c r="Q362" t="s">
        <v>347</v>
      </c>
      <c r="R362" t="s">
        <v>535</v>
      </c>
      <c r="T362" t="s">
        <v>2525</v>
      </c>
      <c r="U362" t="s">
        <v>296</v>
      </c>
    </row>
    <row r="363" spans="1:21" x14ac:dyDescent="0.3">
      <c r="A363" s="1" t="s">
        <v>2530</v>
      </c>
      <c r="B363" t="s">
        <v>350</v>
      </c>
      <c r="C363" t="s">
        <v>2531</v>
      </c>
      <c r="D363">
        <v>3044726</v>
      </c>
      <c r="E363" t="s">
        <v>2530</v>
      </c>
      <c r="F363" t="s">
        <v>373</v>
      </c>
      <c r="J363">
        <v>87</v>
      </c>
      <c r="K363" s="1" t="s">
        <v>350</v>
      </c>
      <c r="L363" t="s">
        <v>829</v>
      </c>
      <c r="M363">
        <v>20670</v>
      </c>
      <c r="N363">
        <v>1</v>
      </c>
      <c r="P363" t="s">
        <v>12227</v>
      </c>
      <c r="Q363" t="s">
        <v>331</v>
      </c>
      <c r="R363" t="s">
        <v>487</v>
      </c>
      <c r="T363" t="s">
        <v>449</v>
      </c>
      <c r="U363" t="s">
        <v>300</v>
      </c>
    </row>
    <row r="364" spans="1:21" x14ac:dyDescent="0.3">
      <c r="A364" s="1" t="s">
        <v>2536</v>
      </c>
      <c r="B364" t="s">
        <v>439</v>
      </c>
      <c r="C364" t="s">
        <v>2538</v>
      </c>
      <c r="D364">
        <v>3504</v>
      </c>
      <c r="E364" t="s">
        <v>2536</v>
      </c>
      <c r="G364" t="s">
        <v>2539</v>
      </c>
      <c r="J364">
        <v>6</v>
      </c>
      <c r="K364" s="1" t="s">
        <v>439</v>
      </c>
      <c r="L364" t="s">
        <v>1953</v>
      </c>
      <c r="M364">
        <v>12489</v>
      </c>
      <c r="N364">
        <v>15</v>
      </c>
      <c r="O364">
        <v>41</v>
      </c>
      <c r="P364" t="s">
        <v>12228</v>
      </c>
      <c r="Q364" t="s">
        <v>310</v>
      </c>
      <c r="R364" t="s">
        <v>414</v>
      </c>
      <c r="T364" t="s">
        <v>2537</v>
      </c>
      <c r="U364" t="s">
        <v>296</v>
      </c>
    </row>
    <row r="365" spans="1:21" x14ac:dyDescent="0.3">
      <c r="A365" s="1" t="s">
        <v>2540</v>
      </c>
      <c r="B365" t="s">
        <v>350</v>
      </c>
      <c r="C365" t="s">
        <v>2543</v>
      </c>
      <c r="D365">
        <v>2967895</v>
      </c>
      <c r="E365" t="s">
        <v>2540</v>
      </c>
      <c r="G365" t="s">
        <v>2544</v>
      </c>
      <c r="J365">
        <v>3</v>
      </c>
      <c r="K365" s="1" t="s">
        <v>350</v>
      </c>
      <c r="L365" t="s">
        <v>2542</v>
      </c>
      <c r="M365">
        <v>17201</v>
      </c>
      <c r="N365">
        <v>0</v>
      </c>
      <c r="O365">
        <v>25</v>
      </c>
      <c r="P365" t="s">
        <v>12229</v>
      </c>
      <c r="Q365" t="s">
        <v>320</v>
      </c>
      <c r="R365" t="s">
        <v>414</v>
      </c>
      <c r="T365" t="s">
        <v>2541</v>
      </c>
      <c r="U365" t="s">
        <v>296</v>
      </c>
    </row>
    <row r="366" spans="1:21" x14ac:dyDescent="0.3">
      <c r="A366" s="1" t="s">
        <v>2545</v>
      </c>
      <c r="B366" t="s">
        <v>453</v>
      </c>
      <c r="C366" t="s">
        <v>2547</v>
      </c>
      <c r="D366">
        <v>3124022</v>
      </c>
      <c r="E366" t="s">
        <v>2545</v>
      </c>
      <c r="F366" t="s">
        <v>412</v>
      </c>
      <c r="J366">
        <v>31</v>
      </c>
      <c r="K366" s="1" t="s">
        <v>453</v>
      </c>
      <c r="L366" t="s">
        <v>2546</v>
      </c>
      <c r="M366">
        <v>21221</v>
      </c>
      <c r="N366">
        <v>0</v>
      </c>
      <c r="P366" t="s">
        <v>12230</v>
      </c>
      <c r="Q366" t="s">
        <v>494</v>
      </c>
      <c r="R366" t="s">
        <v>578</v>
      </c>
      <c r="T366" t="s">
        <v>604</v>
      </c>
      <c r="U366" t="s">
        <v>300</v>
      </c>
    </row>
    <row r="367" spans="1:21" x14ac:dyDescent="0.3">
      <c r="A367" s="1" t="s">
        <v>2549</v>
      </c>
      <c r="B367" t="s">
        <v>323</v>
      </c>
      <c r="C367" t="s">
        <v>2551</v>
      </c>
      <c r="D367">
        <v>3039970</v>
      </c>
      <c r="E367" t="s">
        <v>2549</v>
      </c>
      <c r="G367" t="s">
        <v>2552</v>
      </c>
      <c r="I367" t="s">
        <v>2550</v>
      </c>
      <c r="J367">
        <v>87</v>
      </c>
      <c r="K367" s="1" t="s">
        <v>323</v>
      </c>
      <c r="L367" t="s">
        <v>1129</v>
      </c>
      <c r="M367">
        <v>20311</v>
      </c>
      <c r="N367">
        <v>1</v>
      </c>
      <c r="O367">
        <v>25</v>
      </c>
      <c r="P367" t="s">
        <v>12231</v>
      </c>
      <c r="Q367" t="s">
        <v>320</v>
      </c>
      <c r="R367" t="s">
        <v>662</v>
      </c>
      <c r="T367" t="s">
        <v>795</v>
      </c>
      <c r="U367" t="s">
        <v>296</v>
      </c>
    </row>
    <row r="368" spans="1:21" x14ac:dyDescent="0.3">
      <c r="A368" s="1" t="s">
        <v>2556</v>
      </c>
      <c r="B368" t="s">
        <v>350</v>
      </c>
      <c r="C368" t="s">
        <v>2558</v>
      </c>
      <c r="D368">
        <v>2974334</v>
      </c>
      <c r="E368" t="s">
        <v>2556</v>
      </c>
      <c r="G368" t="s">
        <v>2559</v>
      </c>
      <c r="J368">
        <v>1</v>
      </c>
      <c r="K368" s="1" t="s">
        <v>350</v>
      </c>
      <c r="L368" t="s">
        <v>2557</v>
      </c>
      <c r="M368">
        <v>19698</v>
      </c>
      <c r="N368">
        <v>2</v>
      </c>
      <c r="O368">
        <v>25</v>
      </c>
      <c r="P368" t="s">
        <v>12232</v>
      </c>
      <c r="Q368" t="s">
        <v>362</v>
      </c>
      <c r="R368" t="s">
        <v>589</v>
      </c>
      <c r="T368" t="s">
        <v>604</v>
      </c>
      <c r="U368" t="s">
        <v>296</v>
      </c>
    </row>
    <row r="369" spans="1:21" x14ac:dyDescent="0.3">
      <c r="A369" s="1" t="s">
        <v>2560</v>
      </c>
      <c r="B369" t="s">
        <v>565</v>
      </c>
      <c r="C369" t="s">
        <v>2562</v>
      </c>
      <c r="D369">
        <v>13945</v>
      </c>
      <c r="E369" t="s">
        <v>2560</v>
      </c>
      <c r="G369" t="s">
        <v>2563</v>
      </c>
      <c r="J369">
        <v>44</v>
      </c>
      <c r="K369" s="1" t="s">
        <v>453</v>
      </c>
      <c r="L369" t="s">
        <v>2561</v>
      </c>
      <c r="M369">
        <v>13527</v>
      </c>
      <c r="N369">
        <v>5</v>
      </c>
      <c r="O369">
        <v>33</v>
      </c>
      <c r="P369" t="s">
        <v>12233</v>
      </c>
      <c r="Q369" t="s">
        <v>347</v>
      </c>
      <c r="R369" t="s">
        <v>514</v>
      </c>
      <c r="T369" t="s">
        <v>1088</v>
      </c>
      <c r="U369" t="s">
        <v>296</v>
      </c>
    </row>
    <row r="370" spans="1:21" x14ac:dyDescent="0.3">
      <c r="A370" s="1" t="s">
        <v>2565</v>
      </c>
      <c r="B370" t="s">
        <v>350</v>
      </c>
      <c r="C370" t="s">
        <v>2567</v>
      </c>
      <c r="D370">
        <v>3042373</v>
      </c>
      <c r="E370" t="s">
        <v>2565</v>
      </c>
      <c r="F370" t="s">
        <v>446</v>
      </c>
      <c r="G370" t="s">
        <v>2568</v>
      </c>
      <c r="H370">
        <v>3</v>
      </c>
      <c r="I370" t="s">
        <v>2566</v>
      </c>
      <c r="J370">
        <v>19</v>
      </c>
      <c r="K370" s="1" t="s">
        <v>350</v>
      </c>
      <c r="L370" t="s">
        <v>495</v>
      </c>
      <c r="M370">
        <v>19131</v>
      </c>
      <c r="N370">
        <v>2</v>
      </c>
      <c r="O370">
        <v>24</v>
      </c>
      <c r="P370" t="s">
        <v>12234</v>
      </c>
      <c r="Q370" t="s">
        <v>320</v>
      </c>
      <c r="R370" t="s">
        <v>765</v>
      </c>
      <c r="S370" t="s">
        <v>411</v>
      </c>
      <c r="T370" t="s">
        <v>1236</v>
      </c>
      <c r="U370" t="s">
        <v>300</v>
      </c>
    </row>
    <row r="371" spans="1:21" x14ac:dyDescent="0.3">
      <c r="A371" s="1" t="s">
        <v>2569</v>
      </c>
      <c r="B371" t="s">
        <v>350</v>
      </c>
      <c r="C371" t="s">
        <v>2571</v>
      </c>
      <c r="D371">
        <v>3126997</v>
      </c>
      <c r="E371" t="s">
        <v>2569</v>
      </c>
      <c r="F371" t="s">
        <v>724</v>
      </c>
      <c r="J371">
        <v>85</v>
      </c>
      <c r="K371" s="1" t="s">
        <v>350</v>
      </c>
      <c r="L371" t="s">
        <v>2570</v>
      </c>
      <c r="M371">
        <v>21556</v>
      </c>
      <c r="N371">
        <v>0</v>
      </c>
      <c r="P371" t="s">
        <v>12235</v>
      </c>
      <c r="Q371" t="s">
        <v>362</v>
      </c>
      <c r="R371" t="s">
        <v>343</v>
      </c>
      <c r="T371" t="s">
        <v>1985</v>
      </c>
      <c r="U371" t="s">
        <v>300</v>
      </c>
    </row>
    <row r="372" spans="1:21" x14ac:dyDescent="0.3">
      <c r="A372" s="1" t="s">
        <v>2572</v>
      </c>
      <c r="B372" t="s">
        <v>350</v>
      </c>
      <c r="C372" t="s">
        <v>2576</v>
      </c>
      <c r="D372">
        <v>4198679</v>
      </c>
      <c r="E372" t="s">
        <v>2572</v>
      </c>
      <c r="F372" t="s">
        <v>304</v>
      </c>
      <c r="G372" t="s">
        <v>825</v>
      </c>
      <c r="H372">
        <v>4</v>
      </c>
      <c r="I372" t="s">
        <v>2575</v>
      </c>
      <c r="J372">
        <v>83</v>
      </c>
      <c r="K372" s="1" t="s">
        <v>350</v>
      </c>
      <c r="L372" t="s">
        <v>2574</v>
      </c>
      <c r="M372">
        <v>19403</v>
      </c>
      <c r="N372">
        <v>2</v>
      </c>
      <c r="O372">
        <v>24</v>
      </c>
      <c r="P372" t="s">
        <v>12236</v>
      </c>
      <c r="Q372" t="s">
        <v>320</v>
      </c>
      <c r="R372" t="s">
        <v>782</v>
      </c>
      <c r="T372" t="s">
        <v>2573</v>
      </c>
      <c r="U372" t="s">
        <v>306</v>
      </c>
    </row>
    <row r="373" spans="1:21" x14ac:dyDescent="0.3">
      <c r="A373" s="1" t="s">
        <v>2577</v>
      </c>
      <c r="B373" t="s">
        <v>350</v>
      </c>
      <c r="C373" t="s">
        <v>2579</v>
      </c>
      <c r="D373">
        <v>4039604</v>
      </c>
      <c r="E373" t="s">
        <v>2577</v>
      </c>
      <c r="F373" t="s">
        <v>539</v>
      </c>
      <c r="J373">
        <v>1</v>
      </c>
      <c r="K373" s="1" t="s">
        <v>350</v>
      </c>
      <c r="L373" t="s">
        <v>2578</v>
      </c>
      <c r="M373">
        <v>21496</v>
      </c>
      <c r="N373">
        <v>0</v>
      </c>
      <c r="P373" t="s">
        <v>12237</v>
      </c>
      <c r="Q373" t="s">
        <v>426</v>
      </c>
      <c r="R373" t="s">
        <v>535</v>
      </c>
      <c r="T373" t="s">
        <v>1291</v>
      </c>
      <c r="U373" t="s">
        <v>300</v>
      </c>
    </row>
    <row r="374" spans="1:21" x14ac:dyDescent="0.3">
      <c r="A374" s="1" t="s">
        <v>2580</v>
      </c>
      <c r="B374" t="s">
        <v>453</v>
      </c>
      <c r="C374" t="s">
        <v>2582</v>
      </c>
      <c r="D374">
        <v>16884</v>
      </c>
      <c r="E374" t="s">
        <v>2580</v>
      </c>
      <c r="G374" t="s">
        <v>2228</v>
      </c>
      <c r="J374">
        <v>27</v>
      </c>
      <c r="K374" s="1" t="s">
        <v>453</v>
      </c>
      <c r="L374" t="s">
        <v>1129</v>
      </c>
      <c r="M374">
        <v>16255</v>
      </c>
      <c r="N374">
        <v>5</v>
      </c>
      <c r="O374">
        <v>27</v>
      </c>
      <c r="P374" t="s">
        <v>12238</v>
      </c>
      <c r="Q374" t="s">
        <v>310</v>
      </c>
      <c r="R374" t="s">
        <v>349</v>
      </c>
      <c r="T374" t="s">
        <v>2581</v>
      </c>
      <c r="U374" t="s">
        <v>296</v>
      </c>
    </row>
    <row r="375" spans="1:21" x14ac:dyDescent="0.3">
      <c r="A375" s="1" t="s">
        <v>2584</v>
      </c>
      <c r="B375" t="s">
        <v>313</v>
      </c>
      <c r="C375" t="s">
        <v>2587</v>
      </c>
      <c r="D375">
        <v>15948</v>
      </c>
      <c r="E375" t="s">
        <v>2584</v>
      </c>
      <c r="F375" t="s">
        <v>710</v>
      </c>
      <c r="G375" t="s">
        <v>2588</v>
      </c>
      <c r="H375">
        <v>2</v>
      </c>
      <c r="I375" t="s">
        <v>2586</v>
      </c>
      <c r="J375">
        <v>5</v>
      </c>
      <c r="K375" s="1" t="s">
        <v>313</v>
      </c>
      <c r="L375" t="s">
        <v>2585</v>
      </c>
      <c r="M375">
        <v>14855</v>
      </c>
      <c r="N375">
        <v>6</v>
      </c>
      <c r="O375">
        <v>28</v>
      </c>
      <c r="P375" t="s">
        <v>12239</v>
      </c>
      <c r="Q375" t="s">
        <v>347</v>
      </c>
      <c r="R375" t="s">
        <v>501</v>
      </c>
      <c r="T375" t="s">
        <v>603</v>
      </c>
      <c r="U375" t="s">
        <v>300</v>
      </c>
    </row>
    <row r="376" spans="1:21" x14ac:dyDescent="0.3">
      <c r="A376" s="1" t="s">
        <v>2589</v>
      </c>
      <c r="B376" t="s">
        <v>350</v>
      </c>
      <c r="C376" t="s">
        <v>2592</v>
      </c>
      <c r="D376">
        <v>16815</v>
      </c>
      <c r="E376" t="s">
        <v>2589</v>
      </c>
      <c r="G376" t="s">
        <v>2593</v>
      </c>
      <c r="H376">
        <v>3</v>
      </c>
      <c r="J376">
        <v>18</v>
      </c>
      <c r="K376" s="1" t="s">
        <v>350</v>
      </c>
      <c r="L376" t="s">
        <v>2591</v>
      </c>
      <c r="M376">
        <v>16381</v>
      </c>
      <c r="N376">
        <v>5</v>
      </c>
      <c r="O376">
        <v>28</v>
      </c>
      <c r="P376" t="s">
        <v>12240</v>
      </c>
      <c r="Q376" t="s">
        <v>320</v>
      </c>
      <c r="R376" t="s">
        <v>794</v>
      </c>
      <c r="T376" t="s">
        <v>2590</v>
      </c>
      <c r="U376" t="s">
        <v>296</v>
      </c>
    </row>
    <row r="377" spans="1:21" x14ac:dyDescent="0.3">
      <c r="A377" s="1" t="s">
        <v>2596</v>
      </c>
      <c r="B377" t="s">
        <v>323</v>
      </c>
      <c r="C377" t="s">
        <v>2598</v>
      </c>
      <c r="D377">
        <v>3116195</v>
      </c>
      <c r="E377" t="s">
        <v>2596</v>
      </c>
      <c r="F377" t="s">
        <v>337</v>
      </c>
      <c r="G377" t="s">
        <v>2599</v>
      </c>
      <c r="J377">
        <v>88</v>
      </c>
      <c r="K377" s="1" t="s">
        <v>323</v>
      </c>
      <c r="L377" t="s">
        <v>2597</v>
      </c>
      <c r="M377">
        <v>21481</v>
      </c>
      <c r="N377">
        <v>0</v>
      </c>
      <c r="O377">
        <v>24</v>
      </c>
      <c r="P377" t="s">
        <v>12241</v>
      </c>
      <c r="Q377" t="s">
        <v>426</v>
      </c>
      <c r="R377" t="s">
        <v>1002</v>
      </c>
      <c r="T377" t="s">
        <v>957</v>
      </c>
      <c r="U377" t="s">
        <v>300</v>
      </c>
    </row>
    <row r="378" spans="1:21" x14ac:dyDescent="0.3">
      <c r="A378" s="1" t="s">
        <v>2601</v>
      </c>
      <c r="B378" t="s">
        <v>350</v>
      </c>
      <c r="C378" t="s">
        <v>2604</v>
      </c>
      <c r="D378">
        <v>3121409</v>
      </c>
      <c r="E378" t="s">
        <v>2601</v>
      </c>
      <c r="F378" t="s">
        <v>748</v>
      </c>
      <c r="G378" t="s">
        <v>2605</v>
      </c>
      <c r="H378">
        <v>2</v>
      </c>
      <c r="I378" t="s">
        <v>2603</v>
      </c>
      <c r="J378">
        <v>85</v>
      </c>
      <c r="K378" s="1" t="s">
        <v>350</v>
      </c>
      <c r="L378" t="s">
        <v>784</v>
      </c>
      <c r="M378">
        <v>19080</v>
      </c>
      <c r="N378">
        <v>2</v>
      </c>
      <c r="O378">
        <v>23</v>
      </c>
      <c r="P378" t="s">
        <v>12242</v>
      </c>
      <c r="Q378" t="s">
        <v>347</v>
      </c>
      <c r="R378" t="s">
        <v>377</v>
      </c>
      <c r="S378" t="s">
        <v>388</v>
      </c>
      <c r="T378" t="s">
        <v>2602</v>
      </c>
      <c r="U378" t="s">
        <v>300</v>
      </c>
    </row>
    <row r="379" spans="1:21" x14ac:dyDescent="0.3">
      <c r="A379" s="1" t="s">
        <v>1600</v>
      </c>
      <c r="B379" t="s">
        <v>323</v>
      </c>
      <c r="C379" t="s">
        <v>2608</v>
      </c>
      <c r="D379">
        <v>11364</v>
      </c>
      <c r="E379" t="s">
        <v>1600</v>
      </c>
      <c r="G379" t="s">
        <v>2609</v>
      </c>
      <c r="I379" t="s">
        <v>2607</v>
      </c>
      <c r="J379">
        <v>82</v>
      </c>
      <c r="K379" s="1" t="s">
        <v>323</v>
      </c>
      <c r="L379" t="s">
        <v>2606</v>
      </c>
      <c r="M379">
        <v>4577</v>
      </c>
      <c r="N379">
        <v>11</v>
      </c>
      <c r="O379">
        <v>33</v>
      </c>
      <c r="P379" t="s">
        <v>12243</v>
      </c>
      <c r="Q379" t="s">
        <v>305</v>
      </c>
      <c r="R379" t="s">
        <v>1273</v>
      </c>
      <c r="T379" t="s">
        <v>2294</v>
      </c>
      <c r="U379" t="s">
        <v>296</v>
      </c>
    </row>
    <row r="380" spans="1:21" x14ac:dyDescent="0.3">
      <c r="A380" s="1" t="s">
        <v>2610</v>
      </c>
      <c r="B380" t="s">
        <v>323</v>
      </c>
      <c r="C380" t="s">
        <v>2612</v>
      </c>
      <c r="D380">
        <v>3144991</v>
      </c>
      <c r="E380" t="s">
        <v>2610</v>
      </c>
      <c r="F380" t="s">
        <v>555</v>
      </c>
      <c r="G380" t="s">
        <v>2504</v>
      </c>
      <c r="J380">
        <v>49</v>
      </c>
      <c r="K380" s="1" t="s">
        <v>323</v>
      </c>
      <c r="L380" t="s">
        <v>2611</v>
      </c>
      <c r="M380">
        <v>21569</v>
      </c>
      <c r="N380">
        <v>0</v>
      </c>
      <c r="O380">
        <v>24</v>
      </c>
      <c r="P380" t="s">
        <v>12244</v>
      </c>
      <c r="Q380" t="s">
        <v>347</v>
      </c>
      <c r="R380" t="s">
        <v>1012</v>
      </c>
      <c r="T380" t="s">
        <v>560</v>
      </c>
      <c r="U380" t="s">
        <v>300</v>
      </c>
    </row>
    <row r="381" spans="1:21" x14ac:dyDescent="0.3">
      <c r="A381" s="1" t="s">
        <v>2613</v>
      </c>
      <c r="B381" t="s">
        <v>565</v>
      </c>
      <c r="C381" t="s">
        <v>2616</v>
      </c>
      <c r="D381">
        <v>2576236</v>
      </c>
      <c r="E381" t="s">
        <v>2613</v>
      </c>
      <c r="F381" t="s">
        <v>367</v>
      </c>
      <c r="G381" t="s">
        <v>2617</v>
      </c>
      <c r="I381" t="s">
        <v>2615</v>
      </c>
      <c r="J381">
        <v>40</v>
      </c>
      <c r="K381" s="1" t="s">
        <v>453</v>
      </c>
      <c r="L381" t="s">
        <v>2614</v>
      </c>
      <c r="M381">
        <v>18452</v>
      </c>
      <c r="N381">
        <v>3</v>
      </c>
      <c r="O381">
        <v>26</v>
      </c>
      <c r="P381" t="s">
        <v>12245</v>
      </c>
      <c r="Q381" t="s">
        <v>362</v>
      </c>
      <c r="R381" t="s">
        <v>1002</v>
      </c>
      <c r="T381" t="s">
        <v>1557</v>
      </c>
      <c r="U381" t="s">
        <v>306</v>
      </c>
    </row>
    <row r="382" spans="1:21" x14ac:dyDescent="0.3">
      <c r="A382" s="1" t="s">
        <v>2618</v>
      </c>
      <c r="B382" t="s">
        <v>350</v>
      </c>
      <c r="C382" t="s">
        <v>2620</v>
      </c>
      <c r="D382">
        <v>16871</v>
      </c>
      <c r="E382" t="s">
        <v>2618</v>
      </c>
      <c r="G382" t="s">
        <v>2621</v>
      </c>
      <c r="J382">
        <v>19</v>
      </c>
      <c r="K382" s="1" t="s">
        <v>350</v>
      </c>
      <c r="L382" t="s">
        <v>1354</v>
      </c>
      <c r="M382">
        <v>16651</v>
      </c>
      <c r="N382">
        <v>5</v>
      </c>
      <c r="O382">
        <v>27</v>
      </c>
      <c r="P382" t="s">
        <v>12246</v>
      </c>
      <c r="Q382" t="s">
        <v>362</v>
      </c>
      <c r="R382" t="s">
        <v>477</v>
      </c>
      <c r="T382" t="s">
        <v>2619</v>
      </c>
      <c r="U382" t="s">
        <v>306</v>
      </c>
    </row>
    <row r="383" spans="1:21" x14ac:dyDescent="0.3">
      <c r="A383" s="1" t="s">
        <v>2623</v>
      </c>
      <c r="C383" t="s">
        <v>2625</v>
      </c>
      <c r="E383" t="s">
        <v>2623</v>
      </c>
      <c r="J383">
        <v>0</v>
      </c>
      <c r="K383" s="1" t="s">
        <v>297</v>
      </c>
      <c r="L383" t="s">
        <v>2624</v>
      </c>
      <c r="M383">
        <v>17789</v>
      </c>
      <c r="N383">
        <v>0</v>
      </c>
      <c r="P383" t="s">
        <v>12247</v>
      </c>
      <c r="Q383" t="s">
        <v>297</v>
      </c>
      <c r="R383" t="s">
        <v>297</v>
      </c>
      <c r="T383" t="s">
        <v>1557</v>
      </c>
      <c r="U383" t="s">
        <v>296</v>
      </c>
    </row>
    <row r="384" spans="1:21" x14ac:dyDescent="0.3">
      <c r="A384" s="1" t="s">
        <v>2627</v>
      </c>
      <c r="B384" t="s">
        <v>313</v>
      </c>
      <c r="C384" t="s">
        <v>2631</v>
      </c>
      <c r="D384">
        <v>16728</v>
      </c>
      <c r="E384" t="s">
        <v>2627</v>
      </c>
      <c r="F384" t="s">
        <v>373</v>
      </c>
      <c r="G384" t="s">
        <v>2632</v>
      </c>
      <c r="H384">
        <v>3</v>
      </c>
      <c r="I384" t="s">
        <v>2630</v>
      </c>
      <c r="J384">
        <v>5</v>
      </c>
      <c r="K384" s="1" t="s">
        <v>313</v>
      </c>
      <c r="L384" t="s">
        <v>2629</v>
      </c>
      <c r="M384">
        <v>16497</v>
      </c>
      <c r="N384">
        <v>5</v>
      </c>
      <c r="O384">
        <v>26</v>
      </c>
      <c r="P384" t="s">
        <v>12248</v>
      </c>
      <c r="Q384" t="s">
        <v>347</v>
      </c>
      <c r="R384" t="s">
        <v>1240</v>
      </c>
      <c r="T384" t="s">
        <v>2628</v>
      </c>
      <c r="U384" t="s">
        <v>300</v>
      </c>
    </row>
    <row r="385" spans="1:21" x14ac:dyDescent="0.3">
      <c r="A385" s="1" t="s">
        <v>2635</v>
      </c>
      <c r="B385" t="s">
        <v>323</v>
      </c>
      <c r="C385" t="s">
        <v>2638</v>
      </c>
      <c r="E385" t="s">
        <v>2635</v>
      </c>
      <c r="J385">
        <v>46</v>
      </c>
      <c r="K385" s="1" t="s">
        <v>323</v>
      </c>
      <c r="L385" t="s">
        <v>2637</v>
      </c>
      <c r="M385">
        <v>17523</v>
      </c>
      <c r="N385">
        <v>0</v>
      </c>
      <c r="P385" t="s">
        <v>12249</v>
      </c>
      <c r="Q385" t="s">
        <v>295</v>
      </c>
      <c r="R385" t="s">
        <v>965</v>
      </c>
      <c r="T385" t="s">
        <v>2636</v>
      </c>
      <c r="U385" t="s">
        <v>296</v>
      </c>
    </row>
    <row r="386" spans="1:21" x14ac:dyDescent="0.3">
      <c r="A386" s="1" t="s">
        <v>2641</v>
      </c>
      <c r="B386" t="s">
        <v>313</v>
      </c>
      <c r="C386" t="s">
        <v>2643</v>
      </c>
      <c r="D386">
        <v>14001</v>
      </c>
      <c r="E386" t="s">
        <v>2641</v>
      </c>
      <c r="G386" t="s">
        <v>2644</v>
      </c>
      <c r="J386">
        <v>7</v>
      </c>
      <c r="K386" s="1" t="s">
        <v>313</v>
      </c>
      <c r="L386" t="s">
        <v>2642</v>
      </c>
      <c r="M386">
        <v>13443</v>
      </c>
      <c r="N386">
        <v>8</v>
      </c>
      <c r="O386">
        <v>31</v>
      </c>
      <c r="P386" t="s">
        <v>12250</v>
      </c>
      <c r="Q386" t="s">
        <v>295</v>
      </c>
      <c r="R386" t="s">
        <v>699</v>
      </c>
      <c r="T386" t="s">
        <v>1390</v>
      </c>
      <c r="U386" t="s">
        <v>296</v>
      </c>
    </row>
    <row r="387" spans="1:21" x14ac:dyDescent="0.3">
      <c r="A387" s="1" t="s">
        <v>2645</v>
      </c>
      <c r="B387" t="s">
        <v>323</v>
      </c>
      <c r="C387" t="s">
        <v>2647</v>
      </c>
      <c r="D387">
        <v>2575435</v>
      </c>
      <c r="E387" t="s">
        <v>2645</v>
      </c>
      <c r="G387" t="s">
        <v>1412</v>
      </c>
      <c r="J387">
        <v>5</v>
      </c>
      <c r="K387" s="1" t="s">
        <v>323</v>
      </c>
      <c r="L387" t="s">
        <v>2646</v>
      </c>
      <c r="M387">
        <v>18843</v>
      </c>
      <c r="N387">
        <v>2</v>
      </c>
      <c r="O387">
        <v>26</v>
      </c>
      <c r="P387" t="s">
        <v>12251</v>
      </c>
      <c r="Q387" t="s">
        <v>295</v>
      </c>
      <c r="R387" t="s">
        <v>699</v>
      </c>
      <c r="T387" t="s">
        <v>324</v>
      </c>
      <c r="U387" t="s">
        <v>296</v>
      </c>
    </row>
    <row r="388" spans="1:21" x14ac:dyDescent="0.3">
      <c r="A388" s="1" t="s">
        <v>2648</v>
      </c>
      <c r="C388" t="s">
        <v>2651</v>
      </c>
      <c r="E388" t="s">
        <v>2648</v>
      </c>
      <c r="J388">
        <v>0</v>
      </c>
      <c r="K388" s="1" t="s">
        <v>297</v>
      </c>
      <c r="L388" t="s">
        <v>2650</v>
      </c>
      <c r="M388">
        <v>17909</v>
      </c>
      <c r="P388" t="s">
        <v>12252</v>
      </c>
      <c r="Q388" t="s">
        <v>297</v>
      </c>
      <c r="R388" t="s">
        <v>297</v>
      </c>
      <c r="T388" t="s">
        <v>2649</v>
      </c>
      <c r="U388" t="s">
        <v>296</v>
      </c>
    </row>
    <row r="389" spans="1:21" x14ac:dyDescent="0.3">
      <c r="A389" s="1" t="s">
        <v>2653</v>
      </c>
      <c r="B389" t="s">
        <v>350</v>
      </c>
      <c r="C389" t="s">
        <v>2654</v>
      </c>
      <c r="D389">
        <v>2576396</v>
      </c>
      <c r="E389" t="s">
        <v>2653</v>
      </c>
      <c r="G389" t="s">
        <v>1975</v>
      </c>
      <c r="J389">
        <v>85</v>
      </c>
      <c r="K389" s="1" t="s">
        <v>350</v>
      </c>
      <c r="L389" t="s">
        <v>530</v>
      </c>
      <c r="M389">
        <v>16947</v>
      </c>
      <c r="N389">
        <v>1</v>
      </c>
      <c r="O389">
        <v>25</v>
      </c>
      <c r="P389" t="s">
        <v>12253</v>
      </c>
      <c r="Q389" t="s">
        <v>331</v>
      </c>
      <c r="R389" t="s">
        <v>369</v>
      </c>
      <c r="T389" t="s">
        <v>1521</v>
      </c>
      <c r="U389" t="s">
        <v>296</v>
      </c>
    </row>
    <row r="390" spans="1:21" x14ac:dyDescent="0.3">
      <c r="A390" s="1" t="s">
        <v>2655</v>
      </c>
      <c r="B390" t="s">
        <v>453</v>
      </c>
      <c r="C390" t="s">
        <v>2659</v>
      </c>
      <c r="D390">
        <v>14471</v>
      </c>
      <c r="E390" t="s">
        <v>2655</v>
      </c>
      <c r="F390" t="s">
        <v>418</v>
      </c>
      <c r="G390" t="s">
        <v>2660</v>
      </c>
      <c r="H390">
        <v>6</v>
      </c>
      <c r="I390" t="s">
        <v>2657</v>
      </c>
      <c r="J390">
        <v>44</v>
      </c>
      <c r="K390" s="1" t="s">
        <v>2658</v>
      </c>
      <c r="L390" t="s">
        <v>2656</v>
      </c>
      <c r="M390">
        <v>12787</v>
      </c>
      <c r="N390">
        <v>8</v>
      </c>
      <c r="O390">
        <v>30</v>
      </c>
      <c r="P390" t="s">
        <v>12254</v>
      </c>
      <c r="Q390" t="s">
        <v>331</v>
      </c>
      <c r="R390" t="s">
        <v>518</v>
      </c>
      <c r="T390" t="s">
        <v>717</v>
      </c>
      <c r="U390" t="s">
        <v>300</v>
      </c>
    </row>
    <row r="391" spans="1:21" x14ac:dyDescent="0.3">
      <c r="A391" s="1" t="s">
        <v>2661</v>
      </c>
      <c r="B391" t="s">
        <v>453</v>
      </c>
      <c r="C391" t="s">
        <v>2665</v>
      </c>
      <c r="D391">
        <v>3126367</v>
      </c>
      <c r="E391" t="s">
        <v>2661</v>
      </c>
      <c r="F391" t="s">
        <v>418</v>
      </c>
      <c r="G391" t="s">
        <v>2666</v>
      </c>
      <c r="H391">
        <v>7</v>
      </c>
      <c r="I391" t="s">
        <v>2664</v>
      </c>
      <c r="J391">
        <v>40</v>
      </c>
      <c r="K391" s="1" t="s">
        <v>453</v>
      </c>
      <c r="L391" t="s">
        <v>2663</v>
      </c>
      <c r="M391">
        <v>20012</v>
      </c>
      <c r="N391">
        <v>1</v>
      </c>
      <c r="O391">
        <v>22</v>
      </c>
      <c r="P391" t="s">
        <v>12255</v>
      </c>
      <c r="Q391" t="s">
        <v>331</v>
      </c>
      <c r="R391" t="s">
        <v>1844</v>
      </c>
      <c r="T391" t="s">
        <v>2662</v>
      </c>
      <c r="U391" t="s">
        <v>306</v>
      </c>
    </row>
    <row r="392" spans="1:21" x14ac:dyDescent="0.3">
      <c r="A392" s="1" t="s">
        <v>2670</v>
      </c>
      <c r="B392" t="s">
        <v>439</v>
      </c>
      <c r="C392" t="s">
        <v>2672</v>
      </c>
      <c r="E392" t="s">
        <v>2670</v>
      </c>
      <c r="J392">
        <v>0</v>
      </c>
      <c r="K392" s="1" t="s">
        <v>439</v>
      </c>
      <c r="L392" t="s">
        <v>2671</v>
      </c>
      <c r="M392">
        <v>17383</v>
      </c>
      <c r="P392" t="s">
        <v>12256</v>
      </c>
      <c r="Q392" t="s">
        <v>297</v>
      </c>
      <c r="R392" t="s">
        <v>297</v>
      </c>
      <c r="T392" t="s">
        <v>546</v>
      </c>
      <c r="U392" t="s">
        <v>296</v>
      </c>
    </row>
    <row r="393" spans="1:21" x14ac:dyDescent="0.3">
      <c r="A393" s="1" t="s">
        <v>2673</v>
      </c>
      <c r="B393" t="s">
        <v>313</v>
      </c>
      <c r="C393" t="s">
        <v>2675</v>
      </c>
      <c r="D393">
        <v>2512115</v>
      </c>
      <c r="E393" t="s">
        <v>2673</v>
      </c>
      <c r="G393" t="s">
        <v>2676</v>
      </c>
      <c r="J393">
        <v>8</v>
      </c>
      <c r="K393" s="1" t="s">
        <v>313</v>
      </c>
      <c r="L393" t="s">
        <v>2674</v>
      </c>
      <c r="M393">
        <v>17041</v>
      </c>
      <c r="N393">
        <v>0</v>
      </c>
      <c r="O393">
        <v>25</v>
      </c>
      <c r="P393" t="s">
        <v>12257</v>
      </c>
      <c r="Q393" t="s">
        <v>347</v>
      </c>
      <c r="R393" t="s">
        <v>215</v>
      </c>
      <c r="T393" t="s">
        <v>293</v>
      </c>
      <c r="U393" t="s">
        <v>296</v>
      </c>
    </row>
    <row r="394" spans="1:21" x14ac:dyDescent="0.3">
      <c r="A394" s="1" t="s">
        <v>202</v>
      </c>
      <c r="B394" t="s">
        <v>350</v>
      </c>
      <c r="C394" t="s">
        <v>2679</v>
      </c>
      <c r="D394">
        <v>3059760</v>
      </c>
      <c r="E394" t="s">
        <v>202</v>
      </c>
      <c r="F394" t="s">
        <v>555</v>
      </c>
      <c r="G394" t="s">
        <v>2680</v>
      </c>
      <c r="H394">
        <v>2</v>
      </c>
      <c r="I394" t="s">
        <v>2678</v>
      </c>
      <c r="J394">
        <v>13</v>
      </c>
      <c r="K394" s="1" t="s">
        <v>350</v>
      </c>
      <c r="L394" t="s">
        <v>546</v>
      </c>
      <c r="M394">
        <v>18971</v>
      </c>
      <c r="N394">
        <v>2</v>
      </c>
      <c r="O394">
        <v>24</v>
      </c>
      <c r="P394" t="s">
        <v>12258</v>
      </c>
      <c r="Q394" t="s">
        <v>362</v>
      </c>
      <c r="R394" t="s">
        <v>842</v>
      </c>
      <c r="T394" t="s">
        <v>2677</v>
      </c>
      <c r="U394" t="s">
        <v>300</v>
      </c>
    </row>
    <row r="395" spans="1:21" x14ac:dyDescent="0.3">
      <c r="A395" s="1" t="s">
        <v>2684</v>
      </c>
      <c r="C395" t="s">
        <v>2686</v>
      </c>
      <c r="E395" t="s">
        <v>2684</v>
      </c>
      <c r="J395">
        <v>0</v>
      </c>
      <c r="K395" s="1" t="s">
        <v>297</v>
      </c>
      <c r="L395" t="s">
        <v>1408</v>
      </c>
      <c r="M395">
        <v>18834</v>
      </c>
      <c r="N395">
        <v>0</v>
      </c>
      <c r="P395" t="s">
        <v>12259</v>
      </c>
      <c r="Q395" t="s">
        <v>297</v>
      </c>
      <c r="R395" t="s">
        <v>297</v>
      </c>
      <c r="T395" t="s">
        <v>2685</v>
      </c>
      <c r="U395" t="s">
        <v>296</v>
      </c>
    </row>
    <row r="396" spans="1:21" x14ac:dyDescent="0.3">
      <c r="A396" s="1" t="s">
        <v>2687</v>
      </c>
      <c r="C396" t="s">
        <v>2690</v>
      </c>
      <c r="E396" t="s">
        <v>2687</v>
      </c>
      <c r="J396">
        <v>0</v>
      </c>
      <c r="K396" s="1" t="s">
        <v>297</v>
      </c>
      <c r="L396" t="s">
        <v>2689</v>
      </c>
      <c r="M396">
        <v>18805</v>
      </c>
      <c r="N396">
        <v>0</v>
      </c>
      <c r="P396" t="s">
        <v>12260</v>
      </c>
      <c r="Q396" t="s">
        <v>297</v>
      </c>
      <c r="R396" t="s">
        <v>297</v>
      </c>
      <c r="T396" t="s">
        <v>2688</v>
      </c>
      <c r="U396" t="s">
        <v>296</v>
      </c>
    </row>
    <row r="397" spans="1:21" x14ac:dyDescent="0.3">
      <c r="A397" s="1" t="s">
        <v>387</v>
      </c>
      <c r="B397" t="s">
        <v>350</v>
      </c>
      <c r="C397" t="s">
        <v>2692</v>
      </c>
      <c r="D397">
        <v>2578</v>
      </c>
      <c r="E397" t="s">
        <v>387</v>
      </c>
      <c r="G397" t="s">
        <v>2693</v>
      </c>
      <c r="J397">
        <v>87</v>
      </c>
      <c r="K397" s="1" t="s">
        <v>350</v>
      </c>
      <c r="L397" t="s">
        <v>2691</v>
      </c>
      <c r="M397">
        <v>5002</v>
      </c>
      <c r="N397">
        <v>14</v>
      </c>
      <c r="O397">
        <v>39</v>
      </c>
      <c r="P397" t="s">
        <v>12261</v>
      </c>
      <c r="Q397" t="s">
        <v>310</v>
      </c>
      <c r="R397" t="s">
        <v>794</v>
      </c>
      <c r="T397" t="s">
        <v>1052</v>
      </c>
      <c r="U397" t="s">
        <v>296</v>
      </c>
    </row>
    <row r="398" spans="1:21" x14ac:dyDescent="0.3">
      <c r="A398" s="1" t="s">
        <v>2694</v>
      </c>
      <c r="C398" t="s">
        <v>2695</v>
      </c>
      <c r="E398" t="s">
        <v>2694</v>
      </c>
      <c r="J398">
        <v>0</v>
      </c>
      <c r="K398" s="1" t="s">
        <v>297</v>
      </c>
      <c r="L398" t="s">
        <v>495</v>
      </c>
      <c r="M398">
        <v>17870</v>
      </c>
      <c r="N398">
        <v>0</v>
      </c>
      <c r="P398" t="s">
        <v>12262</v>
      </c>
      <c r="Q398" t="s">
        <v>297</v>
      </c>
      <c r="R398" t="s">
        <v>297</v>
      </c>
      <c r="T398" t="s">
        <v>422</v>
      </c>
      <c r="U398" t="s">
        <v>296</v>
      </c>
    </row>
    <row r="399" spans="1:21" x14ac:dyDescent="0.3">
      <c r="A399" s="1" t="s">
        <v>2696</v>
      </c>
      <c r="B399" t="s">
        <v>313</v>
      </c>
      <c r="C399" t="s">
        <v>2698</v>
      </c>
      <c r="D399">
        <v>1575</v>
      </c>
      <c r="E399" t="s">
        <v>2696</v>
      </c>
      <c r="G399" t="s">
        <v>2699</v>
      </c>
      <c r="J399">
        <v>8</v>
      </c>
      <c r="K399" s="1" t="s">
        <v>313</v>
      </c>
      <c r="L399" t="s">
        <v>2697</v>
      </c>
      <c r="M399">
        <v>1034</v>
      </c>
      <c r="N399">
        <v>17</v>
      </c>
      <c r="O399">
        <v>42</v>
      </c>
      <c r="P399" t="s">
        <v>12263</v>
      </c>
      <c r="Q399" t="s">
        <v>426</v>
      </c>
      <c r="R399" t="s">
        <v>578</v>
      </c>
      <c r="T399" t="s">
        <v>603</v>
      </c>
      <c r="U399" t="s">
        <v>296</v>
      </c>
    </row>
    <row r="400" spans="1:21" x14ac:dyDescent="0.3">
      <c r="A400" s="1" t="s">
        <v>2702</v>
      </c>
      <c r="B400" t="s">
        <v>439</v>
      </c>
      <c r="C400" t="s">
        <v>2705</v>
      </c>
      <c r="D400">
        <v>11923</v>
      </c>
      <c r="E400" t="s">
        <v>2702</v>
      </c>
      <c r="F400" t="s">
        <v>710</v>
      </c>
      <c r="G400" t="s">
        <v>2706</v>
      </c>
      <c r="H400">
        <v>1</v>
      </c>
      <c r="I400" t="s">
        <v>2704</v>
      </c>
      <c r="J400">
        <v>4</v>
      </c>
      <c r="K400" s="1" t="s">
        <v>439</v>
      </c>
      <c r="L400" t="s">
        <v>2703</v>
      </c>
      <c r="M400">
        <v>12594</v>
      </c>
      <c r="N400">
        <v>11</v>
      </c>
      <c r="O400">
        <v>34</v>
      </c>
      <c r="P400" t="s">
        <v>12264</v>
      </c>
      <c r="Q400" t="s">
        <v>426</v>
      </c>
      <c r="R400" t="s">
        <v>319</v>
      </c>
      <c r="T400" t="s">
        <v>1767</v>
      </c>
      <c r="U400" t="s">
        <v>300</v>
      </c>
    </row>
    <row r="401" spans="1:21" x14ac:dyDescent="0.3">
      <c r="A401" s="1" t="s">
        <v>2707</v>
      </c>
      <c r="B401" t="s">
        <v>313</v>
      </c>
      <c r="C401" t="s">
        <v>2711</v>
      </c>
      <c r="D401">
        <v>3040134</v>
      </c>
      <c r="E401" t="s">
        <v>2707</v>
      </c>
      <c r="G401" t="s">
        <v>2712</v>
      </c>
      <c r="I401" t="s">
        <v>2710</v>
      </c>
      <c r="J401">
        <v>2</v>
      </c>
      <c r="K401" s="1" t="s">
        <v>313</v>
      </c>
      <c r="L401" t="s">
        <v>2709</v>
      </c>
      <c r="M401">
        <v>20308</v>
      </c>
      <c r="N401">
        <v>1</v>
      </c>
      <c r="O401">
        <v>24</v>
      </c>
      <c r="P401" t="s">
        <v>12265</v>
      </c>
      <c r="Q401" t="s">
        <v>320</v>
      </c>
      <c r="R401" t="s">
        <v>689</v>
      </c>
      <c r="T401" t="s">
        <v>2708</v>
      </c>
      <c r="U401" t="s">
        <v>296</v>
      </c>
    </row>
    <row r="402" spans="1:21" x14ac:dyDescent="0.3">
      <c r="A402" s="1" t="s">
        <v>2713</v>
      </c>
      <c r="B402" t="s">
        <v>453</v>
      </c>
      <c r="C402" t="s">
        <v>2714</v>
      </c>
      <c r="E402" t="s">
        <v>2713</v>
      </c>
      <c r="G402" t="s">
        <v>2715</v>
      </c>
      <c r="J402">
        <v>27</v>
      </c>
      <c r="K402" s="1" t="s">
        <v>453</v>
      </c>
      <c r="L402" t="s">
        <v>1825</v>
      </c>
      <c r="M402">
        <v>547</v>
      </c>
      <c r="N402">
        <v>6</v>
      </c>
      <c r="O402">
        <v>31</v>
      </c>
      <c r="P402" t="s">
        <v>12266</v>
      </c>
      <c r="Q402" t="s">
        <v>399</v>
      </c>
      <c r="R402" t="s">
        <v>369</v>
      </c>
      <c r="T402" t="s">
        <v>428</v>
      </c>
      <c r="U402" t="s">
        <v>296</v>
      </c>
    </row>
    <row r="403" spans="1:21" x14ac:dyDescent="0.3">
      <c r="A403" s="1" t="s">
        <v>2716</v>
      </c>
      <c r="B403" t="s">
        <v>350</v>
      </c>
      <c r="C403" t="s">
        <v>2718</v>
      </c>
      <c r="D403">
        <v>3932423</v>
      </c>
      <c r="E403" t="s">
        <v>2716</v>
      </c>
      <c r="F403" t="s">
        <v>337</v>
      </c>
      <c r="G403" t="s">
        <v>2719</v>
      </c>
      <c r="H403">
        <v>2</v>
      </c>
      <c r="J403">
        <v>80</v>
      </c>
      <c r="K403" s="1" t="s">
        <v>350</v>
      </c>
      <c r="L403" t="s">
        <v>2717</v>
      </c>
      <c r="M403">
        <v>21037</v>
      </c>
      <c r="N403">
        <v>0</v>
      </c>
      <c r="O403">
        <v>22</v>
      </c>
      <c r="P403" t="s">
        <v>12267</v>
      </c>
      <c r="Q403" t="s">
        <v>426</v>
      </c>
      <c r="R403" t="s">
        <v>689</v>
      </c>
      <c r="T403" t="s">
        <v>2313</v>
      </c>
      <c r="U403" t="s">
        <v>300</v>
      </c>
    </row>
    <row r="404" spans="1:21" x14ac:dyDescent="0.3">
      <c r="A404" s="1" t="s">
        <v>2721</v>
      </c>
      <c r="B404" t="s">
        <v>350</v>
      </c>
      <c r="C404" t="s">
        <v>2725</v>
      </c>
      <c r="D404">
        <v>2971023</v>
      </c>
      <c r="E404" t="s">
        <v>2721</v>
      </c>
      <c r="F404" t="s">
        <v>525</v>
      </c>
      <c r="G404" t="s">
        <v>2726</v>
      </c>
      <c r="H404">
        <v>3</v>
      </c>
      <c r="I404" t="s">
        <v>2724</v>
      </c>
      <c r="J404">
        <v>80</v>
      </c>
      <c r="K404" s="1" t="s">
        <v>350</v>
      </c>
      <c r="L404" t="s">
        <v>2723</v>
      </c>
      <c r="M404">
        <v>18036</v>
      </c>
      <c r="N404">
        <v>3</v>
      </c>
      <c r="O404">
        <v>25</v>
      </c>
      <c r="P404" t="s">
        <v>12268</v>
      </c>
      <c r="Q404" t="s">
        <v>347</v>
      </c>
      <c r="R404" t="s">
        <v>438</v>
      </c>
      <c r="S404" t="s">
        <v>1067</v>
      </c>
      <c r="T404" t="s">
        <v>2722</v>
      </c>
      <c r="U404" t="s">
        <v>300</v>
      </c>
    </row>
    <row r="405" spans="1:21" x14ac:dyDescent="0.3">
      <c r="A405" s="1" t="s">
        <v>2727</v>
      </c>
      <c r="B405" t="s">
        <v>323</v>
      </c>
      <c r="C405" t="s">
        <v>2730</v>
      </c>
      <c r="D405">
        <v>14099</v>
      </c>
      <c r="E405" t="s">
        <v>2727</v>
      </c>
      <c r="F405" t="s">
        <v>481</v>
      </c>
      <c r="G405" t="s">
        <v>2731</v>
      </c>
      <c r="H405">
        <v>3</v>
      </c>
      <c r="I405" t="s">
        <v>2729</v>
      </c>
      <c r="J405">
        <v>80</v>
      </c>
      <c r="K405" s="1" t="s">
        <v>323</v>
      </c>
      <c r="L405" t="s">
        <v>2728</v>
      </c>
      <c r="M405">
        <v>13370</v>
      </c>
      <c r="N405">
        <v>8</v>
      </c>
      <c r="O405">
        <v>31</v>
      </c>
      <c r="P405" t="s">
        <v>12269</v>
      </c>
      <c r="Q405" t="s">
        <v>295</v>
      </c>
      <c r="R405" t="s">
        <v>405</v>
      </c>
      <c r="T405" t="s">
        <v>1490</v>
      </c>
      <c r="U405" t="s">
        <v>300</v>
      </c>
    </row>
    <row r="406" spans="1:21" x14ac:dyDescent="0.3">
      <c r="A406" s="1" t="s">
        <v>2733</v>
      </c>
      <c r="B406" t="s">
        <v>350</v>
      </c>
      <c r="C406" t="s">
        <v>2735</v>
      </c>
      <c r="E406" t="s">
        <v>2733</v>
      </c>
      <c r="G406" t="s">
        <v>2736</v>
      </c>
      <c r="J406">
        <v>0</v>
      </c>
      <c r="K406" s="1" t="s">
        <v>350</v>
      </c>
      <c r="L406" t="s">
        <v>1129</v>
      </c>
      <c r="M406">
        <v>21215</v>
      </c>
      <c r="N406">
        <v>0</v>
      </c>
      <c r="O406">
        <v>22</v>
      </c>
      <c r="P406" t="s">
        <v>12270</v>
      </c>
      <c r="Q406" t="s">
        <v>297</v>
      </c>
      <c r="R406" t="s">
        <v>432</v>
      </c>
      <c r="T406" t="s">
        <v>2734</v>
      </c>
      <c r="U406" t="s">
        <v>296</v>
      </c>
    </row>
    <row r="407" spans="1:21" x14ac:dyDescent="0.3">
      <c r="A407" s="1" t="s">
        <v>2737</v>
      </c>
      <c r="B407" t="s">
        <v>350</v>
      </c>
      <c r="C407" t="s">
        <v>2739</v>
      </c>
      <c r="D407">
        <v>2515420</v>
      </c>
      <c r="E407" t="s">
        <v>2737</v>
      </c>
      <c r="G407" t="s">
        <v>2740</v>
      </c>
      <c r="J407">
        <v>12</v>
      </c>
      <c r="K407" s="1" t="s">
        <v>350</v>
      </c>
      <c r="L407" t="s">
        <v>2738</v>
      </c>
      <c r="M407">
        <v>16935</v>
      </c>
      <c r="N407">
        <v>3</v>
      </c>
      <c r="O407">
        <v>26</v>
      </c>
      <c r="P407" t="s">
        <v>12271</v>
      </c>
      <c r="Q407" t="s">
        <v>310</v>
      </c>
      <c r="R407" t="s">
        <v>438</v>
      </c>
      <c r="T407" t="s">
        <v>612</v>
      </c>
      <c r="U407" t="s">
        <v>296</v>
      </c>
    </row>
    <row r="408" spans="1:21" x14ac:dyDescent="0.3">
      <c r="A408" s="1" t="s">
        <v>2741</v>
      </c>
      <c r="B408" t="s">
        <v>350</v>
      </c>
      <c r="C408" t="s">
        <v>2743</v>
      </c>
      <c r="D408">
        <v>8442</v>
      </c>
      <c r="E408" t="s">
        <v>2741</v>
      </c>
      <c r="G408" t="s">
        <v>2744</v>
      </c>
      <c r="J408">
        <v>84</v>
      </c>
      <c r="K408" s="1" t="s">
        <v>350</v>
      </c>
      <c r="L408" t="s">
        <v>498</v>
      </c>
      <c r="M408">
        <v>204</v>
      </c>
      <c r="N408">
        <v>14</v>
      </c>
      <c r="O408">
        <v>37</v>
      </c>
      <c r="P408" t="s">
        <v>12272</v>
      </c>
      <c r="Q408" t="s">
        <v>331</v>
      </c>
      <c r="R408" t="s">
        <v>452</v>
      </c>
      <c r="T408" t="s">
        <v>2742</v>
      </c>
      <c r="U408" t="s">
        <v>296</v>
      </c>
    </row>
    <row r="409" spans="1:21" x14ac:dyDescent="0.3">
      <c r="A409" s="1" t="s">
        <v>2745</v>
      </c>
      <c r="B409" t="s">
        <v>350</v>
      </c>
      <c r="C409" t="s">
        <v>2747</v>
      </c>
      <c r="D409">
        <v>4069806</v>
      </c>
      <c r="E409" t="s">
        <v>2745</v>
      </c>
      <c r="F409" t="s">
        <v>299</v>
      </c>
      <c r="J409">
        <v>89</v>
      </c>
      <c r="K409" s="1" t="s">
        <v>350</v>
      </c>
      <c r="L409" t="s">
        <v>2746</v>
      </c>
      <c r="M409">
        <v>21178</v>
      </c>
      <c r="N409">
        <v>0</v>
      </c>
      <c r="P409" t="s">
        <v>12273</v>
      </c>
      <c r="Q409" t="s">
        <v>347</v>
      </c>
      <c r="R409" t="s">
        <v>452</v>
      </c>
      <c r="T409" t="s">
        <v>887</v>
      </c>
      <c r="U409" t="s">
        <v>300</v>
      </c>
    </row>
    <row r="410" spans="1:21" x14ac:dyDescent="0.3">
      <c r="A410" s="1" t="s">
        <v>2749</v>
      </c>
      <c r="B410" t="s">
        <v>350</v>
      </c>
      <c r="C410" t="s">
        <v>2750</v>
      </c>
      <c r="D410">
        <v>2516059</v>
      </c>
      <c r="E410" t="s">
        <v>2749</v>
      </c>
      <c r="G410" t="s">
        <v>2751</v>
      </c>
      <c r="J410">
        <v>19</v>
      </c>
      <c r="K410" s="1" t="s">
        <v>350</v>
      </c>
      <c r="L410" t="s">
        <v>950</v>
      </c>
      <c r="M410">
        <v>17241</v>
      </c>
      <c r="N410">
        <v>2</v>
      </c>
      <c r="O410">
        <v>25</v>
      </c>
      <c r="P410" t="s">
        <v>12274</v>
      </c>
      <c r="Q410" t="s">
        <v>331</v>
      </c>
      <c r="R410" t="s">
        <v>782</v>
      </c>
      <c r="T410" t="s">
        <v>1088</v>
      </c>
      <c r="U410" t="s">
        <v>296</v>
      </c>
    </row>
    <row r="411" spans="1:21" x14ac:dyDescent="0.3">
      <c r="A411" s="1" t="s">
        <v>2753</v>
      </c>
      <c r="B411" t="s">
        <v>323</v>
      </c>
      <c r="C411" t="s">
        <v>2755</v>
      </c>
      <c r="D411">
        <v>2976620</v>
      </c>
      <c r="E411" t="s">
        <v>2753</v>
      </c>
      <c r="G411" t="s">
        <v>581</v>
      </c>
      <c r="H411">
        <v>5</v>
      </c>
      <c r="J411">
        <v>89</v>
      </c>
      <c r="K411" s="1" t="s">
        <v>323</v>
      </c>
      <c r="L411" t="s">
        <v>2754</v>
      </c>
      <c r="M411">
        <v>19447</v>
      </c>
      <c r="N411">
        <v>2</v>
      </c>
      <c r="O411">
        <v>24</v>
      </c>
      <c r="P411" t="s">
        <v>12275</v>
      </c>
      <c r="Q411" t="s">
        <v>426</v>
      </c>
      <c r="R411" t="s">
        <v>2011</v>
      </c>
      <c r="T411" t="s">
        <v>546</v>
      </c>
      <c r="U411" t="s">
        <v>296</v>
      </c>
    </row>
    <row r="412" spans="1:21" x14ac:dyDescent="0.3">
      <c r="A412" s="1" t="s">
        <v>2759</v>
      </c>
      <c r="C412" t="s">
        <v>2761</v>
      </c>
      <c r="E412" t="s">
        <v>2759</v>
      </c>
      <c r="J412">
        <v>0</v>
      </c>
      <c r="K412" s="1" t="s">
        <v>297</v>
      </c>
      <c r="L412" t="s">
        <v>416</v>
      </c>
      <c r="M412">
        <v>18802</v>
      </c>
      <c r="N412">
        <v>0</v>
      </c>
      <c r="P412" t="s">
        <v>12276</v>
      </c>
      <c r="Q412" t="s">
        <v>297</v>
      </c>
      <c r="R412" t="s">
        <v>297</v>
      </c>
      <c r="T412" t="s">
        <v>2760</v>
      </c>
      <c r="U412" t="s">
        <v>296</v>
      </c>
    </row>
    <row r="413" spans="1:21" x14ac:dyDescent="0.3">
      <c r="A413" s="1" t="s">
        <v>2763</v>
      </c>
      <c r="C413" t="s">
        <v>2766</v>
      </c>
      <c r="E413" t="s">
        <v>2763</v>
      </c>
      <c r="J413">
        <v>0</v>
      </c>
      <c r="K413" s="1" t="s">
        <v>297</v>
      </c>
      <c r="L413" t="s">
        <v>2765</v>
      </c>
      <c r="M413">
        <v>18832</v>
      </c>
      <c r="N413">
        <v>0</v>
      </c>
      <c r="P413" t="s">
        <v>12277</v>
      </c>
      <c r="Q413" t="s">
        <v>297</v>
      </c>
      <c r="R413" t="s">
        <v>297</v>
      </c>
      <c r="T413" t="s">
        <v>2764</v>
      </c>
      <c r="U413" t="s">
        <v>296</v>
      </c>
    </row>
    <row r="414" spans="1:21" x14ac:dyDescent="0.3">
      <c r="A414" s="1" t="s">
        <v>2767</v>
      </c>
      <c r="B414" t="s">
        <v>453</v>
      </c>
      <c r="C414" t="s">
        <v>2769</v>
      </c>
      <c r="D414">
        <v>4047365</v>
      </c>
      <c r="E414" t="s">
        <v>2767</v>
      </c>
      <c r="F414" t="s">
        <v>329</v>
      </c>
      <c r="G414" t="s">
        <v>2770</v>
      </c>
      <c r="H414">
        <v>1</v>
      </c>
      <c r="J414">
        <v>8</v>
      </c>
      <c r="K414" s="1" t="s">
        <v>453</v>
      </c>
      <c r="L414" t="s">
        <v>2768</v>
      </c>
      <c r="M414">
        <v>20824</v>
      </c>
      <c r="N414">
        <v>0</v>
      </c>
      <c r="O414">
        <v>21</v>
      </c>
      <c r="P414" t="s">
        <v>12278</v>
      </c>
      <c r="Q414" t="s">
        <v>403</v>
      </c>
      <c r="R414" t="s">
        <v>689</v>
      </c>
      <c r="T414" t="s">
        <v>449</v>
      </c>
      <c r="U414" t="s">
        <v>300</v>
      </c>
    </row>
    <row r="415" spans="1:21" x14ac:dyDescent="0.3">
      <c r="A415" s="1" t="s">
        <v>2771</v>
      </c>
      <c r="B415" t="s">
        <v>350</v>
      </c>
      <c r="C415" t="s">
        <v>2772</v>
      </c>
      <c r="D415">
        <v>17257</v>
      </c>
      <c r="E415" t="s">
        <v>2771</v>
      </c>
      <c r="G415" t="s">
        <v>2773</v>
      </c>
      <c r="J415">
        <v>17</v>
      </c>
      <c r="K415" s="1" t="s">
        <v>350</v>
      </c>
      <c r="L415" t="s">
        <v>829</v>
      </c>
      <c r="M415">
        <v>16734</v>
      </c>
      <c r="N415">
        <v>2</v>
      </c>
      <c r="O415">
        <v>27</v>
      </c>
      <c r="P415" t="s">
        <v>12279</v>
      </c>
      <c r="Q415" t="s">
        <v>362</v>
      </c>
      <c r="R415" t="s">
        <v>1240</v>
      </c>
      <c r="T415" t="s">
        <v>676</v>
      </c>
      <c r="U415" t="s">
        <v>296</v>
      </c>
    </row>
    <row r="416" spans="1:21" x14ac:dyDescent="0.3">
      <c r="A416" s="1" t="s">
        <v>2774</v>
      </c>
      <c r="B416" t="s">
        <v>350</v>
      </c>
      <c r="C416" t="s">
        <v>2776</v>
      </c>
      <c r="D416">
        <v>17127</v>
      </c>
      <c r="E416" t="s">
        <v>2774</v>
      </c>
      <c r="G416" t="s">
        <v>833</v>
      </c>
      <c r="I416" t="s">
        <v>2775</v>
      </c>
      <c r="J416">
        <v>16</v>
      </c>
      <c r="K416" s="1" t="s">
        <v>350</v>
      </c>
      <c r="L416" t="s">
        <v>691</v>
      </c>
      <c r="M416">
        <v>16567</v>
      </c>
      <c r="N416">
        <v>5</v>
      </c>
      <c r="O416">
        <v>27</v>
      </c>
      <c r="P416" t="s">
        <v>12280</v>
      </c>
      <c r="Q416" t="s">
        <v>305</v>
      </c>
      <c r="R416" t="s">
        <v>578</v>
      </c>
      <c r="T416" t="s">
        <v>502</v>
      </c>
      <c r="U416" t="s">
        <v>296</v>
      </c>
    </row>
    <row r="417" spans="1:21" x14ac:dyDescent="0.3">
      <c r="A417" s="1" t="s">
        <v>181</v>
      </c>
      <c r="B417" t="s">
        <v>350</v>
      </c>
      <c r="C417" t="s">
        <v>2780</v>
      </c>
      <c r="D417">
        <v>3128451</v>
      </c>
      <c r="E417" t="s">
        <v>181</v>
      </c>
      <c r="F417" t="s">
        <v>373</v>
      </c>
      <c r="G417" t="s">
        <v>2781</v>
      </c>
      <c r="H417">
        <v>1</v>
      </c>
      <c r="I417" t="s">
        <v>2779</v>
      </c>
      <c r="J417">
        <v>10</v>
      </c>
      <c r="K417" s="1" t="s">
        <v>350</v>
      </c>
      <c r="L417" t="s">
        <v>829</v>
      </c>
      <c r="M417">
        <v>19897</v>
      </c>
      <c r="N417">
        <v>1</v>
      </c>
      <c r="O417">
        <v>23</v>
      </c>
      <c r="P417" t="s">
        <v>12281</v>
      </c>
      <c r="Q417" t="s">
        <v>347</v>
      </c>
      <c r="R417" t="s">
        <v>842</v>
      </c>
      <c r="T417" t="s">
        <v>2778</v>
      </c>
      <c r="U417" t="s">
        <v>300</v>
      </c>
    </row>
    <row r="418" spans="1:21" x14ac:dyDescent="0.3">
      <c r="A418" s="1" t="s">
        <v>254</v>
      </c>
      <c r="B418" t="s">
        <v>453</v>
      </c>
      <c r="C418" t="s">
        <v>2784</v>
      </c>
      <c r="D418">
        <v>3068267</v>
      </c>
      <c r="E418" t="s">
        <v>254</v>
      </c>
      <c r="F418" t="s">
        <v>299</v>
      </c>
      <c r="G418" t="s">
        <v>2785</v>
      </c>
      <c r="H418">
        <v>2</v>
      </c>
      <c r="I418" t="s">
        <v>2783</v>
      </c>
      <c r="J418">
        <v>30</v>
      </c>
      <c r="K418" s="1" t="s">
        <v>453</v>
      </c>
      <c r="L418" t="s">
        <v>2782</v>
      </c>
      <c r="M418">
        <v>19562</v>
      </c>
      <c r="N418">
        <v>2</v>
      </c>
      <c r="O418">
        <v>24</v>
      </c>
      <c r="P418" t="s">
        <v>12282</v>
      </c>
      <c r="Q418" t="s">
        <v>494</v>
      </c>
      <c r="R418" t="s">
        <v>709</v>
      </c>
      <c r="T418" t="s">
        <v>580</v>
      </c>
      <c r="U418" t="s">
        <v>300</v>
      </c>
    </row>
    <row r="419" spans="1:21" x14ac:dyDescent="0.3">
      <c r="A419" s="1" t="s">
        <v>117</v>
      </c>
      <c r="B419" t="s">
        <v>350</v>
      </c>
      <c r="C419" t="s">
        <v>2787</v>
      </c>
      <c r="D419">
        <v>15818</v>
      </c>
      <c r="E419" t="s">
        <v>117</v>
      </c>
      <c r="F419" t="s">
        <v>299</v>
      </c>
      <c r="G419" t="s">
        <v>2788</v>
      </c>
      <c r="H419">
        <v>1</v>
      </c>
      <c r="I419" t="s">
        <v>2786</v>
      </c>
      <c r="J419">
        <v>13</v>
      </c>
      <c r="K419" s="1" t="s">
        <v>350</v>
      </c>
      <c r="L419" t="s">
        <v>434</v>
      </c>
      <c r="M419">
        <v>15076</v>
      </c>
      <c r="N419">
        <v>6</v>
      </c>
      <c r="O419">
        <v>27</v>
      </c>
      <c r="P419" t="s">
        <v>12283</v>
      </c>
      <c r="Q419" t="s">
        <v>347</v>
      </c>
      <c r="R419" t="s">
        <v>818</v>
      </c>
      <c r="T419" t="s">
        <v>2529</v>
      </c>
      <c r="U419" t="s">
        <v>300</v>
      </c>
    </row>
    <row r="420" spans="1:21" x14ac:dyDescent="0.3">
      <c r="A420" s="1" t="s">
        <v>2789</v>
      </c>
      <c r="B420" t="s">
        <v>350</v>
      </c>
      <c r="C420" t="s">
        <v>2791</v>
      </c>
      <c r="D420">
        <v>2978216</v>
      </c>
      <c r="E420" t="s">
        <v>2789</v>
      </c>
      <c r="G420" t="s">
        <v>2792</v>
      </c>
      <c r="J420">
        <v>80</v>
      </c>
      <c r="K420" s="1" t="s">
        <v>350</v>
      </c>
      <c r="L420" t="s">
        <v>2790</v>
      </c>
      <c r="M420">
        <v>18581</v>
      </c>
      <c r="N420">
        <v>3</v>
      </c>
      <c r="O420">
        <v>25</v>
      </c>
      <c r="P420" t="s">
        <v>12284</v>
      </c>
      <c r="Q420" t="s">
        <v>320</v>
      </c>
      <c r="R420" t="s">
        <v>689</v>
      </c>
      <c r="T420" t="s">
        <v>1132</v>
      </c>
      <c r="U420" t="s">
        <v>296</v>
      </c>
    </row>
    <row r="421" spans="1:21" x14ac:dyDescent="0.3">
      <c r="A421" s="1" t="s">
        <v>2793</v>
      </c>
      <c r="B421" t="s">
        <v>350</v>
      </c>
      <c r="C421" t="s">
        <v>2796</v>
      </c>
      <c r="D421">
        <v>4048681</v>
      </c>
      <c r="E421" t="s">
        <v>2793</v>
      </c>
      <c r="J421">
        <v>0</v>
      </c>
      <c r="K421" s="1" t="s">
        <v>350</v>
      </c>
      <c r="L421" t="s">
        <v>2795</v>
      </c>
      <c r="M421">
        <v>21171</v>
      </c>
      <c r="N421">
        <v>0</v>
      </c>
      <c r="P421" t="s">
        <v>12285</v>
      </c>
      <c r="Q421" t="s">
        <v>297</v>
      </c>
      <c r="R421" t="s">
        <v>297</v>
      </c>
      <c r="T421" t="s">
        <v>2794</v>
      </c>
      <c r="U421" t="s">
        <v>296</v>
      </c>
    </row>
    <row r="422" spans="1:21" x14ac:dyDescent="0.3">
      <c r="A422" s="1" t="s">
        <v>2797</v>
      </c>
      <c r="B422" t="s">
        <v>350</v>
      </c>
      <c r="C422" t="s">
        <v>2799</v>
      </c>
      <c r="D422">
        <v>2578583</v>
      </c>
      <c r="E422" t="s">
        <v>2797</v>
      </c>
      <c r="G422" t="s">
        <v>2800</v>
      </c>
      <c r="H422">
        <v>3</v>
      </c>
      <c r="J422">
        <v>5</v>
      </c>
      <c r="K422" s="1" t="s">
        <v>350</v>
      </c>
      <c r="L422" t="s">
        <v>2138</v>
      </c>
      <c r="M422">
        <v>18454</v>
      </c>
      <c r="N422">
        <v>3</v>
      </c>
      <c r="O422">
        <v>26</v>
      </c>
      <c r="P422" t="s">
        <v>12286</v>
      </c>
      <c r="Q422" t="s">
        <v>362</v>
      </c>
      <c r="R422" t="s">
        <v>589</v>
      </c>
      <c r="T422" t="s">
        <v>2798</v>
      </c>
      <c r="U422" t="s">
        <v>296</v>
      </c>
    </row>
    <row r="423" spans="1:21" x14ac:dyDescent="0.3">
      <c r="A423" s="1" t="s">
        <v>2803</v>
      </c>
      <c r="B423" t="s">
        <v>453</v>
      </c>
      <c r="C423" t="s">
        <v>2804</v>
      </c>
      <c r="D423">
        <v>14820</v>
      </c>
      <c r="E423" t="s">
        <v>2803</v>
      </c>
      <c r="G423" t="s">
        <v>2805</v>
      </c>
      <c r="J423">
        <v>34</v>
      </c>
      <c r="K423" s="1" t="s">
        <v>453</v>
      </c>
      <c r="L423" t="s">
        <v>841</v>
      </c>
      <c r="M423">
        <v>15596</v>
      </c>
      <c r="N423">
        <v>4</v>
      </c>
      <c r="O423">
        <v>31</v>
      </c>
      <c r="P423" t="s">
        <v>12287</v>
      </c>
      <c r="Q423" t="s">
        <v>362</v>
      </c>
      <c r="R423" t="s">
        <v>540</v>
      </c>
      <c r="T423" t="s">
        <v>819</v>
      </c>
      <c r="U423" t="s">
        <v>296</v>
      </c>
    </row>
    <row r="424" spans="1:21" x14ac:dyDescent="0.3">
      <c r="A424" s="1" t="s">
        <v>2808</v>
      </c>
      <c r="B424" t="s">
        <v>323</v>
      </c>
      <c r="C424" t="s">
        <v>2811</v>
      </c>
      <c r="D424">
        <v>2975863</v>
      </c>
      <c r="E424" t="s">
        <v>2808</v>
      </c>
      <c r="F424" t="s">
        <v>481</v>
      </c>
      <c r="G424" t="s">
        <v>2196</v>
      </c>
      <c r="H424">
        <v>4</v>
      </c>
      <c r="I424" t="s">
        <v>2810</v>
      </c>
      <c r="J424">
        <v>85</v>
      </c>
      <c r="K424" s="1" t="s">
        <v>323</v>
      </c>
      <c r="L424" t="s">
        <v>2809</v>
      </c>
      <c r="M424">
        <v>19035</v>
      </c>
      <c r="N424">
        <v>2</v>
      </c>
      <c r="O424">
        <v>25</v>
      </c>
      <c r="P424" t="s">
        <v>12288</v>
      </c>
      <c r="Q424" t="s">
        <v>295</v>
      </c>
      <c r="R424" t="s">
        <v>405</v>
      </c>
      <c r="T424" t="s">
        <v>1100</v>
      </c>
      <c r="U424" t="s">
        <v>300</v>
      </c>
    </row>
    <row r="425" spans="1:21" x14ac:dyDescent="0.3">
      <c r="A425" s="1" t="s">
        <v>2815</v>
      </c>
      <c r="B425" t="s">
        <v>313</v>
      </c>
      <c r="C425" t="s">
        <v>2817</v>
      </c>
      <c r="D425">
        <v>13197</v>
      </c>
      <c r="E425" t="s">
        <v>2815</v>
      </c>
      <c r="G425" t="s">
        <v>2818</v>
      </c>
      <c r="I425" t="s">
        <v>2816</v>
      </c>
      <c r="J425">
        <v>9</v>
      </c>
      <c r="K425" s="1" t="s">
        <v>313</v>
      </c>
      <c r="L425" t="s">
        <v>1925</v>
      </c>
      <c r="M425">
        <v>11527</v>
      </c>
      <c r="N425">
        <v>9</v>
      </c>
      <c r="O425">
        <v>31</v>
      </c>
      <c r="P425" t="s">
        <v>12289</v>
      </c>
      <c r="Q425" t="s">
        <v>426</v>
      </c>
      <c r="R425" t="s">
        <v>334</v>
      </c>
      <c r="T425" t="s">
        <v>684</v>
      </c>
      <c r="U425" t="s">
        <v>296</v>
      </c>
    </row>
    <row r="426" spans="1:21" x14ac:dyDescent="0.3">
      <c r="A426" s="1" t="s">
        <v>2820</v>
      </c>
      <c r="B426" t="s">
        <v>350</v>
      </c>
      <c r="C426" t="s">
        <v>2823</v>
      </c>
      <c r="D426">
        <v>2974328</v>
      </c>
      <c r="E426" t="s">
        <v>2820</v>
      </c>
      <c r="F426" t="s">
        <v>724</v>
      </c>
      <c r="G426" t="s">
        <v>2824</v>
      </c>
      <c r="H426">
        <v>4</v>
      </c>
      <c r="I426" t="s">
        <v>2822</v>
      </c>
      <c r="J426">
        <v>13</v>
      </c>
      <c r="K426" s="1" t="s">
        <v>350</v>
      </c>
      <c r="L426" t="s">
        <v>2821</v>
      </c>
      <c r="M426">
        <v>19420</v>
      </c>
      <c r="N426">
        <v>2</v>
      </c>
      <c r="O426">
        <v>25</v>
      </c>
      <c r="P426" t="s">
        <v>12290</v>
      </c>
      <c r="Q426" t="s">
        <v>347</v>
      </c>
      <c r="R426" t="s">
        <v>653</v>
      </c>
      <c r="T426" t="s">
        <v>502</v>
      </c>
      <c r="U426" t="s">
        <v>306</v>
      </c>
    </row>
    <row r="427" spans="1:21" x14ac:dyDescent="0.3">
      <c r="A427" s="1" t="s">
        <v>2825</v>
      </c>
      <c r="B427" t="s">
        <v>453</v>
      </c>
      <c r="C427" t="s">
        <v>2828</v>
      </c>
      <c r="D427">
        <v>2974712</v>
      </c>
      <c r="E427" t="s">
        <v>2825</v>
      </c>
      <c r="G427" t="s">
        <v>2829</v>
      </c>
      <c r="I427" t="s">
        <v>2827</v>
      </c>
      <c r="J427">
        <v>41</v>
      </c>
      <c r="K427" s="1" t="s">
        <v>453</v>
      </c>
      <c r="L427" t="s">
        <v>1375</v>
      </c>
      <c r="M427">
        <v>19531</v>
      </c>
      <c r="N427">
        <v>2</v>
      </c>
      <c r="O427">
        <v>25</v>
      </c>
      <c r="P427" t="s">
        <v>12291</v>
      </c>
      <c r="Q427" t="s">
        <v>494</v>
      </c>
      <c r="R427" t="s">
        <v>387</v>
      </c>
      <c r="T427" t="s">
        <v>2826</v>
      </c>
      <c r="U427" t="s">
        <v>296</v>
      </c>
    </row>
    <row r="428" spans="1:21" x14ac:dyDescent="0.3">
      <c r="A428" s="1" t="s">
        <v>2831</v>
      </c>
      <c r="C428" t="s">
        <v>2833</v>
      </c>
      <c r="E428" t="s">
        <v>2831</v>
      </c>
      <c r="J428">
        <v>0</v>
      </c>
      <c r="K428" s="1" t="s">
        <v>297</v>
      </c>
      <c r="L428" t="s">
        <v>2832</v>
      </c>
      <c r="M428">
        <v>18746</v>
      </c>
      <c r="N428">
        <v>0</v>
      </c>
      <c r="P428" t="s">
        <v>12292</v>
      </c>
      <c r="Q428" t="s">
        <v>297</v>
      </c>
      <c r="R428" t="s">
        <v>297</v>
      </c>
      <c r="T428" t="s">
        <v>333</v>
      </c>
      <c r="U428" t="s">
        <v>296</v>
      </c>
    </row>
    <row r="429" spans="1:21" x14ac:dyDescent="0.3">
      <c r="A429" s="1" t="s">
        <v>230</v>
      </c>
      <c r="B429" t="s">
        <v>350</v>
      </c>
      <c r="C429" t="s">
        <v>2837</v>
      </c>
      <c r="D429">
        <v>3134302</v>
      </c>
      <c r="E429" t="s">
        <v>230</v>
      </c>
      <c r="F429" t="s">
        <v>337</v>
      </c>
      <c r="G429" t="s">
        <v>1601</v>
      </c>
      <c r="H429">
        <v>2</v>
      </c>
      <c r="I429" t="s">
        <v>2836</v>
      </c>
      <c r="J429">
        <v>17</v>
      </c>
      <c r="K429" s="1" t="s">
        <v>350</v>
      </c>
      <c r="L429" t="s">
        <v>2835</v>
      </c>
      <c r="M429">
        <v>19959</v>
      </c>
      <c r="N429">
        <v>1</v>
      </c>
      <c r="O429">
        <v>22</v>
      </c>
      <c r="P429" t="s">
        <v>12293</v>
      </c>
      <c r="Q429" t="s">
        <v>331</v>
      </c>
      <c r="R429" t="s">
        <v>842</v>
      </c>
      <c r="T429" t="s">
        <v>604</v>
      </c>
      <c r="U429" t="s">
        <v>300</v>
      </c>
    </row>
    <row r="430" spans="1:21" x14ac:dyDescent="0.3">
      <c r="A430" s="1" t="s">
        <v>2839</v>
      </c>
      <c r="B430" t="s">
        <v>350</v>
      </c>
      <c r="C430" t="s">
        <v>2841</v>
      </c>
      <c r="D430">
        <v>14035</v>
      </c>
      <c r="E430" t="s">
        <v>2839</v>
      </c>
      <c r="G430" t="s">
        <v>2842</v>
      </c>
      <c r="J430">
        <v>18</v>
      </c>
      <c r="K430" s="1" t="s">
        <v>350</v>
      </c>
      <c r="L430" t="s">
        <v>2840</v>
      </c>
      <c r="M430">
        <v>13391</v>
      </c>
      <c r="N430">
        <v>5</v>
      </c>
      <c r="O430">
        <v>29</v>
      </c>
      <c r="P430" t="s">
        <v>12294</v>
      </c>
      <c r="Q430" t="s">
        <v>320</v>
      </c>
      <c r="R430" t="s">
        <v>349</v>
      </c>
      <c r="T430" t="s">
        <v>580</v>
      </c>
      <c r="U430" t="s">
        <v>296</v>
      </c>
    </row>
    <row r="431" spans="1:21" x14ac:dyDescent="0.3">
      <c r="A431" s="1" t="s">
        <v>537</v>
      </c>
      <c r="B431" t="s">
        <v>453</v>
      </c>
      <c r="C431" t="s">
        <v>2848</v>
      </c>
      <c r="D431">
        <v>11307</v>
      </c>
      <c r="E431" t="s">
        <v>537</v>
      </c>
      <c r="G431" t="s">
        <v>2849</v>
      </c>
      <c r="I431" t="s">
        <v>2847</v>
      </c>
      <c r="J431">
        <v>31</v>
      </c>
      <c r="K431" s="1" t="s">
        <v>453</v>
      </c>
      <c r="L431" t="s">
        <v>383</v>
      </c>
      <c r="M431">
        <v>7969</v>
      </c>
      <c r="N431">
        <v>11</v>
      </c>
      <c r="O431">
        <v>32</v>
      </c>
      <c r="P431" t="s">
        <v>12295</v>
      </c>
      <c r="Q431" t="s">
        <v>362</v>
      </c>
      <c r="R431" t="s">
        <v>535</v>
      </c>
      <c r="T431" t="s">
        <v>2007</v>
      </c>
      <c r="U431" t="s">
        <v>296</v>
      </c>
    </row>
    <row r="432" spans="1:21" x14ac:dyDescent="0.3">
      <c r="A432" s="1" t="s">
        <v>2855</v>
      </c>
      <c r="C432" t="s">
        <v>2857</v>
      </c>
      <c r="E432" t="s">
        <v>2855</v>
      </c>
      <c r="J432">
        <v>0</v>
      </c>
      <c r="K432" s="1" t="s">
        <v>297</v>
      </c>
      <c r="L432" t="s">
        <v>2856</v>
      </c>
      <c r="M432">
        <v>17873</v>
      </c>
      <c r="N432">
        <v>0</v>
      </c>
      <c r="P432" t="s">
        <v>12296</v>
      </c>
      <c r="Q432" t="s">
        <v>297</v>
      </c>
      <c r="R432" t="s">
        <v>297</v>
      </c>
      <c r="T432" t="s">
        <v>728</v>
      </c>
      <c r="U432" t="s">
        <v>296</v>
      </c>
    </row>
    <row r="433" spans="1:21" x14ac:dyDescent="0.3">
      <c r="A433" s="1" t="s">
        <v>2858</v>
      </c>
      <c r="B433" t="s">
        <v>313</v>
      </c>
      <c r="C433" t="s">
        <v>2860</v>
      </c>
      <c r="D433">
        <v>3115293</v>
      </c>
      <c r="E433" t="s">
        <v>2858</v>
      </c>
      <c r="F433" t="s">
        <v>880</v>
      </c>
      <c r="G433" t="s">
        <v>2861</v>
      </c>
      <c r="H433">
        <v>5</v>
      </c>
      <c r="I433" t="s">
        <v>2859</v>
      </c>
      <c r="J433">
        <v>7</v>
      </c>
      <c r="K433" s="1" t="s">
        <v>313</v>
      </c>
      <c r="L433" t="s">
        <v>434</v>
      </c>
      <c r="M433">
        <v>20053</v>
      </c>
      <c r="N433">
        <v>1</v>
      </c>
      <c r="O433">
        <v>23</v>
      </c>
      <c r="P433" t="s">
        <v>12297</v>
      </c>
      <c r="Q433" t="s">
        <v>320</v>
      </c>
      <c r="R433" t="s">
        <v>319</v>
      </c>
      <c r="T433" t="s">
        <v>690</v>
      </c>
      <c r="U433" t="s">
        <v>300</v>
      </c>
    </row>
    <row r="434" spans="1:21" x14ac:dyDescent="0.3">
      <c r="A434" s="1" t="s">
        <v>2862</v>
      </c>
      <c r="B434" t="s">
        <v>313</v>
      </c>
      <c r="C434" t="s">
        <v>2864</v>
      </c>
      <c r="D434">
        <v>3124037</v>
      </c>
      <c r="E434" t="s">
        <v>2862</v>
      </c>
      <c r="G434" t="s">
        <v>2865</v>
      </c>
      <c r="J434">
        <v>1</v>
      </c>
      <c r="K434" s="1" t="s">
        <v>313</v>
      </c>
      <c r="L434" t="s">
        <v>2863</v>
      </c>
      <c r="M434">
        <v>20121</v>
      </c>
      <c r="N434">
        <v>1</v>
      </c>
      <c r="O434">
        <v>23</v>
      </c>
      <c r="P434" t="s">
        <v>12298</v>
      </c>
      <c r="Q434" t="s">
        <v>331</v>
      </c>
      <c r="R434" t="s">
        <v>818</v>
      </c>
      <c r="T434" t="s">
        <v>1319</v>
      </c>
      <c r="U434" t="s">
        <v>296</v>
      </c>
    </row>
    <row r="435" spans="1:21" x14ac:dyDescent="0.3">
      <c r="A435" s="1" t="s">
        <v>2867</v>
      </c>
      <c r="B435" t="s">
        <v>350</v>
      </c>
      <c r="C435" t="s">
        <v>2870</v>
      </c>
      <c r="D435">
        <v>14190</v>
      </c>
      <c r="E435" t="s">
        <v>2867</v>
      </c>
      <c r="G435" t="s">
        <v>2871</v>
      </c>
      <c r="J435">
        <v>17</v>
      </c>
      <c r="K435" s="1" t="s">
        <v>350</v>
      </c>
      <c r="L435" t="s">
        <v>2869</v>
      </c>
      <c r="M435">
        <v>12816</v>
      </c>
      <c r="N435">
        <v>5</v>
      </c>
      <c r="O435">
        <v>27</v>
      </c>
      <c r="P435" t="s">
        <v>12299</v>
      </c>
      <c r="Q435" t="s">
        <v>347</v>
      </c>
      <c r="R435" t="s">
        <v>931</v>
      </c>
      <c r="T435" t="s">
        <v>2868</v>
      </c>
      <c r="U435" t="s">
        <v>296</v>
      </c>
    </row>
    <row r="436" spans="1:21" x14ac:dyDescent="0.3">
      <c r="A436" s="1" t="s">
        <v>2873</v>
      </c>
      <c r="B436" t="s">
        <v>350</v>
      </c>
      <c r="C436" t="s">
        <v>2877</v>
      </c>
      <c r="D436">
        <v>2980061</v>
      </c>
      <c r="E436" t="s">
        <v>2873</v>
      </c>
      <c r="F436" t="s">
        <v>329</v>
      </c>
      <c r="G436" t="s">
        <v>2878</v>
      </c>
      <c r="H436">
        <v>3</v>
      </c>
      <c r="I436" t="s">
        <v>2876</v>
      </c>
      <c r="J436">
        <v>14</v>
      </c>
      <c r="K436" s="1" t="s">
        <v>350</v>
      </c>
      <c r="L436" t="s">
        <v>2875</v>
      </c>
      <c r="M436">
        <v>19306</v>
      </c>
      <c r="N436">
        <v>2</v>
      </c>
      <c r="O436">
        <v>24</v>
      </c>
      <c r="P436" t="s">
        <v>12300</v>
      </c>
      <c r="Q436" t="s">
        <v>331</v>
      </c>
      <c r="R436" t="s">
        <v>689</v>
      </c>
      <c r="T436" t="s">
        <v>2874</v>
      </c>
      <c r="U436" t="s">
        <v>300</v>
      </c>
    </row>
    <row r="437" spans="1:21" x14ac:dyDescent="0.3">
      <c r="A437" s="1" t="s">
        <v>24</v>
      </c>
      <c r="B437" t="s">
        <v>350</v>
      </c>
      <c r="C437" t="s">
        <v>2882</v>
      </c>
      <c r="D437">
        <v>2982828</v>
      </c>
      <c r="E437" t="s">
        <v>24</v>
      </c>
      <c r="F437" t="s">
        <v>555</v>
      </c>
      <c r="G437" t="s">
        <v>2883</v>
      </c>
      <c r="H437">
        <v>2</v>
      </c>
      <c r="I437" t="s">
        <v>2881</v>
      </c>
      <c r="J437">
        <v>19</v>
      </c>
      <c r="K437" s="1" t="s">
        <v>350</v>
      </c>
      <c r="L437" t="s">
        <v>2880</v>
      </c>
      <c r="M437">
        <v>18058</v>
      </c>
      <c r="N437">
        <v>3</v>
      </c>
      <c r="O437">
        <v>24</v>
      </c>
      <c r="P437" t="s">
        <v>12301</v>
      </c>
      <c r="Q437" t="s">
        <v>347</v>
      </c>
      <c r="R437" t="s">
        <v>387</v>
      </c>
      <c r="T437" t="s">
        <v>2879</v>
      </c>
      <c r="U437" t="s">
        <v>300</v>
      </c>
    </row>
    <row r="438" spans="1:21" x14ac:dyDescent="0.3">
      <c r="A438" s="1" t="s">
        <v>2886</v>
      </c>
      <c r="B438" t="s">
        <v>350</v>
      </c>
      <c r="C438" t="s">
        <v>2888</v>
      </c>
      <c r="D438">
        <v>15822</v>
      </c>
      <c r="E438" t="s">
        <v>2886</v>
      </c>
      <c r="G438" t="s">
        <v>2261</v>
      </c>
      <c r="H438">
        <v>2</v>
      </c>
      <c r="J438">
        <v>12</v>
      </c>
      <c r="K438" s="1" t="s">
        <v>350</v>
      </c>
      <c r="L438" t="s">
        <v>1739</v>
      </c>
      <c r="M438">
        <v>15216</v>
      </c>
      <c r="N438">
        <v>6</v>
      </c>
      <c r="O438">
        <v>28</v>
      </c>
      <c r="P438" t="s">
        <v>12302</v>
      </c>
      <c r="Q438" t="s">
        <v>403</v>
      </c>
      <c r="R438" t="s">
        <v>589</v>
      </c>
      <c r="T438" t="s">
        <v>2887</v>
      </c>
      <c r="U438" t="s">
        <v>296</v>
      </c>
    </row>
    <row r="439" spans="1:21" x14ac:dyDescent="0.3">
      <c r="A439" s="1" t="s">
        <v>2890</v>
      </c>
      <c r="B439" t="s">
        <v>439</v>
      </c>
      <c r="C439" t="s">
        <v>2895</v>
      </c>
      <c r="D439">
        <v>3052413</v>
      </c>
      <c r="E439" t="s">
        <v>2890</v>
      </c>
      <c r="F439" t="s">
        <v>922</v>
      </c>
      <c r="G439" t="s">
        <v>2183</v>
      </c>
      <c r="H439">
        <v>2</v>
      </c>
      <c r="I439" t="s">
        <v>2894</v>
      </c>
      <c r="J439">
        <v>3</v>
      </c>
      <c r="K439" s="1" t="s">
        <v>439</v>
      </c>
      <c r="L439" t="s">
        <v>2893</v>
      </c>
      <c r="M439">
        <v>20466</v>
      </c>
      <c r="N439">
        <v>1</v>
      </c>
      <c r="O439">
        <v>24</v>
      </c>
      <c r="P439" t="s">
        <v>12303</v>
      </c>
      <c r="Q439" t="s">
        <v>494</v>
      </c>
      <c r="R439" t="s">
        <v>2891</v>
      </c>
      <c r="T439" t="s">
        <v>2892</v>
      </c>
      <c r="U439" t="s">
        <v>306</v>
      </c>
    </row>
    <row r="440" spans="1:21" x14ac:dyDescent="0.3">
      <c r="A440" s="1" t="s">
        <v>95</v>
      </c>
      <c r="B440" t="s">
        <v>313</v>
      </c>
      <c r="C440" t="s">
        <v>2898</v>
      </c>
      <c r="D440">
        <v>2580</v>
      </c>
      <c r="E440" t="s">
        <v>95</v>
      </c>
      <c r="F440" t="s">
        <v>373</v>
      </c>
      <c r="G440" t="s">
        <v>2899</v>
      </c>
      <c r="H440">
        <v>1</v>
      </c>
      <c r="I440" t="s">
        <v>2897</v>
      </c>
      <c r="J440">
        <v>9</v>
      </c>
      <c r="K440" s="1" t="s">
        <v>313</v>
      </c>
      <c r="L440" t="s">
        <v>2896</v>
      </c>
      <c r="M440">
        <v>7242</v>
      </c>
      <c r="N440">
        <v>18</v>
      </c>
      <c r="O440">
        <v>40</v>
      </c>
      <c r="P440" t="s">
        <v>12304</v>
      </c>
      <c r="Q440" t="s">
        <v>310</v>
      </c>
      <c r="R440" t="s">
        <v>349</v>
      </c>
      <c r="T440" t="s">
        <v>519</v>
      </c>
      <c r="U440" t="s">
        <v>300</v>
      </c>
    </row>
    <row r="441" spans="1:21" x14ac:dyDescent="0.3">
      <c r="A441" s="1" t="s">
        <v>1228</v>
      </c>
      <c r="B441" t="s">
        <v>323</v>
      </c>
      <c r="C441" t="s">
        <v>2901</v>
      </c>
      <c r="D441">
        <v>5362</v>
      </c>
      <c r="E441" t="s">
        <v>1228</v>
      </c>
      <c r="G441" t="s">
        <v>2902</v>
      </c>
      <c r="I441" t="s">
        <v>2900</v>
      </c>
      <c r="J441">
        <v>85</v>
      </c>
      <c r="K441" s="1" t="s">
        <v>323</v>
      </c>
      <c r="L441" t="s">
        <v>2334</v>
      </c>
      <c r="M441">
        <v>7884</v>
      </c>
      <c r="N441">
        <v>16</v>
      </c>
      <c r="O441">
        <v>39</v>
      </c>
      <c r="P441" t="s">
        <v>12305</v>
      </c>
      <c r="Q441" t="s">
        <v>426</v>
      </c>
      <c r="R441" t="s">
        <v>514</v>
      </c>
      <c r="T441" t="s">
        <v>303</v>
      </c>
      <c r="U441" t="s">
        <v>296</v>
      </c>
    </row>
    <row r="442" spans="1:21" x14ac:dyDescent="0.3">
      <c r="A442" s="1" t="s">
        <v>2903</v>
      </c>
      <c r="B442" t="s">
        <v>453</v>
      </c>
      <c r="C442" t="s">
        <v>2907</v>
      </c>
      <c r="D442">
        <v>3051762</v>
      </c>
      <c r="E442" t="s">
        <v>2903</v>
      </c>
      <c r="F442" t="s">
        <v>922</v>
      </c>
      <c r="G442" t="s">
        <v>2908</v>
      </c>
      <c r="H442">
        <v>6</v>
      </c>
      <c r="I442" t="s">
        <v>2906</v>
      </c>
      <c r="J442">
        <v>40</v>
      </c>
      <c r="K442" s="1" t="s">
        <v>453</v>
      </c>
      <c r="L442" t="s">
        <v>2905</v>
      </c>
      <c r="M442">
        <v>20166</v>
      </c>
      <c r="N442">
        <v>1</v>
      </c>
      <c r="O442">
        <v>24</v>
      </c>
      <c r="P442" t="s">
        <v>12306</v>
      </c>
      <c r="Q442" t="s">
        <v>403</v>
      </c>
      <c r="R442" t="s">
        <v>364</v>
      </c>
      <c r="T442" t="s">
        <v>2904</v>
      </c>
      <c r="U442" t="s">
        <v>306</v>
      </c>
    </row>
    <row r="443" spans="1:21" x14ac:dyDescent="0.3">
      <c r="A443" s="1" t="s">
        <v>2910</v>
      </c>
      <c r="B443" t="s">
        <v>323</v>
      </c>
      <c r="C443" t="s">
        <v>2913</v>
      </c>
      <c r="D443">
        <v>3047558</v>
      </c>
      <c r="E443" t="s">
        <v>2910</v>
      </c>
      <c r="F443" t="s">
        <v>880</v>
      </c>
      <c r="G443" t="s">
        <v>2914</v>
      </c>
      <c r="H443">
        <v>5</v>
      </c>
      <c r="I443" t="s">
        <v>2912</v>
      </c>
      <c r="J443">
        <v>83</v>
      </c>
      <c r="K443" s="1" t="s">
        <v>323</v>
      </c>
      <c r="L443" t="s">
        <v>2911</v>
      </c>
      <c r="M443">
        <v>18147</v>
      </c>
      <c r="N443">
        <v>3</v>
      </c>
      <c r="O443">
        <v>24</v>
      </c>
      <c r="P443" t="s">
        <v>12307</v>
      </c>
      <c r="Q443" t="s">
        <v>347</v>
      </c>
      <c r="R443" t="s">
        <v>1198</v>
      </c>
      <c r="T443" t="s">
        <v>371</v>
      </c>
      <c r="U443" t="s">
        <v>306</v>
      </c>
    </row>
    <row r="444" spans="1:21" x14ac:dyDescent="0.3">
      <c r="A444" s="1" t="s">
        <v>2915</v>
      </c>
      <c r="B444" t="s">
        <v>453</v>
      </c>
      <c r="C444" t="s">
        <v>2918</v>
      </c>
      <c r="D444">
        <v>2971811</v>
      </c>
      <c r="E444" t="s">
        <v>2915</v>
      </c>
      <c r="G444" t="s">
        <v>2919</v>
      </c>
      <c r="J444">
        <v>38</v>
      </c>
      <c r="K444" s="1" t="s">
        <v>453</v>
      </c>
      <c r="L444" t="s">
        <v>2917</v>
      </c>
      <c r="M444">
        <v>17166</v>
      </c>
      <c r="N444">
        <v>1</v>
      </c>
      <c r="O444">
        <v>27</v>
      </c>
      <c r="P444" t="s">
        <v>12308</v>
      </c>
      <c r="Q444" t="s">
        <v>347</v>
      </c>
      <c r="R444" t="s">
        <v>1198</v>
      </c>
      <c r="T444" t="s">
        <v>2916</v>
      </c>
      <c r="U444" t="s">
        <v>296</v>
      </c>
    </row>
    <row r="445" spans="1:21" x14ac:dyDescent="0.3">
      <c r="A445" s="1" t="s">
        <v>2920</v>
      </c>
      <c r="B445" t="s">
        <v>313</v>
      </c>
      <c r="C445" t="s">
        <v>2923</v>
      </c>
      <c r="D445">
        <v>3040507</v>
      </c>
      <c r="E445" t="s">
        <v>2920</v>
      </c>
      <c r="F445" t="s">
        <v>373</v>
      </c>
      <c r="G445" t="s">
        <v>2924</v>
      </c>
      <c r="I445" t="s">
        <v>2922</v>
      </c>
      <c r="J445">
        <v>16</v>
      </c>
      <c r="K445" s="1" t="s">
        <v>313</v>
      </c>
      <c r="L445" t="s">
        <v>2921</v>
      </c>
      <c r="M445">
        <v>20142</v>
      </c>
      <c r="N445">
        <v>1</v>
      </c>
      <c r="O445">
        <v>24</v>
      </c>
      <c r="P445" t="s">
        <v>12309</v>
      </c>
      <c r="Q445" t="s">
        <v>331</v>
      </c>
      <c r="R445" t="s">
        <v>668</v>
      </c>
      <c r="T445" t="s">
        <v>1560</v>
      </c>
      <c r="U445" t="s">
        <v>306</v>
      </c>
    </row>
    <row r="446" spans="1:21" x14ac:dyDescent="0.3">
      <c r="A446" s="1" t="s">
        <v>2925</v>
      </c>
      <c r="B446" t="s">
        <v>313</v>
      </c>
      <c r="C446" t="s">
        <v>2928</v>
      </c>
      <c r="D446">
        <v>16724</v>
      </c>
      <c r="E446" t="s">
        <v>2925</v>
      </c>
      <c r="F446" t="s">
        <v>573</v>
      </c>
      <c r="G446" t="s">
        <v>1699</v>
      </c>
      <c r="H446">
        <v>2</v>
      </c>
      <c r="I446" t="s">
        <v>2927</v>
      </c>
      <c r="J446">
        <v>5</v>
      </c>
      <c r="K446" s="1" t="s">
        <v>313</v>
      </c>
      <c r="L446" t="s">
        <v>2926</v>
      </c>
      <c r="M446">
        <v>16245</v>
      </c>
      <c r="N446">
        <v>5</v>
      </c>
      <c r="O446">
        <v>27</v>
      </c>
      <c r="P446" t="s">
        <v>12310</v>
      </c>
      <c r="Q446" t="s">
        <v>295</v>
      </c>
      <c r="R446" t="s">
        <v>826</v>
      </c>
      <c r="T446" t="s">
        <v>1248</v>
      </c>
      <c r="U446" t="s">
        <v>300</v>
      </c>
    </row>
    <row r="447" spans="1:21" x14ac:dyDescent="0.3">
      <c r="A447" s="1" t="s">
        <v>2931</v>
      </c>
      <c r="B447" t="s">
        <v>350</v>
      </c>
      <c r="C447" t="s">
        <v>2933</v>
      </c>
      <c r="D447">
        <v>4043161</v>
      </c>
      <c r="E447" t="s">
        <v>2931</v>
      </c>
      <c r="F447" t="s">
        <v>337</v>
      </c>
      <c r="H447">
        <v>4</v>
      </c>
      <c r="J447">
        <v>84</v>
      </c>
      <c r="K447" s="1" t="s">
        <v>350</v>
      </c>
      <c r="L447" t="s">
        <v>2105</v>
      </c>
      <c r="M447">
        <v>20979</v>
      </c>
      <c r="N447">
        <v>0</v>
      </c>
      <c r="P447" t="s">
        <v>12311</v>
      </c>
      <c r="Q447" t="s">
        <v>426</v>
      </c>
      <c r="R447" t="s">
        <v>818</v>
      </c>
      <c r="T447" t="s">
        <v>2932</v>
      </c>
      <c r="U447" t="s">
        <v>300</v>
      </c>
    </row>
    <row r="448" spans="1:21" x14ac:dyDescent="0.3">
      <c r="A448" s="1" t="s">
        <v>2934</v>
      </c>
      <c r="B448" t="s">
        <v>350</v>
      </c>
      <c r="C448" t="s">
        <v>2936</v>
      </c>
      <c r="D448">
        <v>2975813</v>
      </c>
      <c r="E448" t="s">
        <v>2934</v>
      </c>
      <c r="F448" t="s">
        <v>672</v>
      </c>
      <c r="G448" t="s">
        <v>2937</v>
      </c>
      <c r="H448">
        <v>3</v>
      </c>
      <c r="I448" t="s">
        <v>2935</v>
      </c>
      <c r="J448">
        <v>12</v>
      </c>
      <c r="K448" s="1" t="s">
        <v>350</v>
      </c>
      <c r="L448" t="s">
        <v>1571</v>
      </c>
      <c r="M448">
        <v>20682</v>
      </c>
      <c r="N448">
        <v>1</v>
      </c>
      <c r="O448">
        <v>25</v>
      </c>
      <c r="P448" t="s">
        <v>12312</v>
      </c>
      <c r="Q448" t="s">
        <v>403</v>
      </c>
      <c r="R448" t="s">
        <v>358</v>
      </c>
      <c r="T448" t="s">
        <v>1248</v>
      </c>
      <c r="U448" t="s">
        <v>306</v>
      </c>
    </row>
    <row r="449" spans="1:21" x14ac:dyDescent="0.3">
      <c r="A449" s="1" t="s">
        <v>2938</v>
      </c>
      <c r="B449" t="s">
        <v>453</v>
      </c>
      <c r="C449" t="s">
        <v>2939</v>
      </c>
      <c r="D449">
        <v>4422215</v>
      </c>
      <c r="E449" t="s">
        <v>2938</v>
      </c>
      <c r="F449" t="s">
        <v>1392</v>
      </c>
      <c r="J449">
        <v>48</v>
      </c>
      <c r="K449" s="1" t="s">
        <v>453</v>
      </c>
      <c r="L449" t="s">
        <v>1571</v>
      </c>
      <c r="M449">
        <v>21367</v>
      </c>
      <c r="N449">
        <v>0</v>
      </c>
      <c r="P449" t="s">
        <v>12313</v>
      </c>
      <c r="Q449" t="s">
        <v>639</v>
      </c>
      <c r="R449" t="s">
        <v>1069</v>
      </c>
      <c r="T449" t="s">
        <v>1649</v>
      </c>
      <c r="U449" t="s">
        <v>300</v>
      </c>
    </row>
    <row r="450" spans="1:21" x14ac:dyDescent="0.3">
      <c r="A450" s="1" t="s">
        <v>2940</v>
      </c>
      <c r="B450" t="s">
        <v>453</v>
      </c>
      <c r="C450" t="s">
        <v>2942</v>
      </c>
      <c r="D450">
        <v>3016887</v>
      </c>
      <c r="E450" t="s">
        <v>2940</v>
      </c>
      <c r="G450" t="s">
        <v>1847</v>
      </c>
      <c r="H450">
        <v>6</v>
      </c>
      <c r="J450">
        <v>44</v>
      </c>
      <c r="K450" s="1" t="s">
        <v>453</v>
      </c>
      <c r="L450" t="s">
        <v>2941</v>
      </c>
      <c r="M450">
        <v>18593</v>
      </c>
      <c r="N450">
        <v>3</v>
      </c>
      <c r="O450">
        <v>25</v>
      </c>
      <c r="P450" t="s">
        <v>12314</v>
      </c>
      <c r="Q450" t="s">
        <v>362</v>
      </c>
      <c r="R450" t="s">
        <v>369</v>
      </c>
      <c r="T450" t="s">
        <v>1350</v>
      </c>
      <c r="U450" t="s">
        <v>296</v>
      </c>
    </row>
    <row r="451" spans="1:21" x14ac:dyDescent="0.3">
      <c r="A451" s="1" t="s">
        <v>231</v>
      </c>
      <c r="B451" t="s">
        <v>453</v>
      </c>
      <c r="C451" t="s">
        <v>2951</v>
      </c>
      <c r="D451">
        <v>3051891</v>
      </c>
      <c r="E451" t="s">
        <v>231</v>
      </c>
      <c r="F451" t="s">
        <v>304</v>
      </c>
      <c r="G451" t="s">
        <v>2952</v>
      </c>
      <c r="H451">
        <v>3</v>
      </c>
      <c r="I451" t="s">
        <v>2950</v>
      </c>
      <c r="J451">
        <v>20</v>
      </c>
      <c r="K451" s="1" t="s">
        <v>453</v>
      </c>
      <c r="L451" t="s">
        <v>366</v>
      </c>
      <c r="M451">
        <v>19979</v>
      </c>
      <c r="N451">
        <v>1</v>
      </c>
      <c r="O451">
        <v>25</v>
      </c>
      <c r="P451" t="s">
        <v>12315</v>
      </c>
      <c r="Q451" t="s">
        <v>331</v>
      </c>
      <c r="R451" t="s">
        <v>595</v>
      </c>
      <c r="T451" t="s">
        <v>604</v>
      </c>
      <c r="U451" t="s">
        <v>300</v>
      </c>
    </row>
    <row r="452" spans="1:21" x14ac:dyDescent="0.3">
      <c r="A452" s="1" t="s">
        <v>2955</v>
      </c>
      <c r="B452" t="s">
        <v>323</v>
      </c>
      <c r="C452" t="s">
        <v>2958</v>
      </c>
      <c r="D452">
        <v>3046704</v>
      </c>
      <c r="E452" t="s">
        <v>2955</v>
      </c>
      <c r="F452" t="s">
        <v>917</v>
      </c>
      <c r="G452" t="s">
        <v>2959</v>
      </c>
      <c r="H452">
        <v>1</v>
      </c>
      <c r="I452" t="s">
        <v>2957</v>
      </c>
      <c r="J452">
        <v>87</v>
      </c>
      <c r="K452" s="1" t="s">
        <v>323</v>
      </c>
      <c r="L452" t="s">
        <v>2956</v>
      </c>
      <c r="M452">
        <v>17005</v>
      </c>
      <c r="N452">
        <v>4</v>
      </c>
      <c r="O452">
        <v>25</v>
      </c>
      <c r="P452" t="s">
        <v>12316</v>
      </c>
      <c r="Q452" t="s">
        <v>426</v>
      </c>
      <c r="R452" t="s">
        <v>662</v>
      </c>
      <c r="T452" t="s">
        <v>1761</v>
      </c>
      <c r="U452" t="s">
        <v>300</v>
      </c>
    </row>
    <row r="453" spans="1:21" x14ac:dyDescent="0.3">
      <c r="A453" s="1" t="s">
        <v>2960</v>
      </c>
      <c r="C453" t="s">
        <v>2962</v>
      </c>
      <c r="E453" t="s">
        <v>2960</v>
      </c>
      <c r="J453">
        <v>0</v>
      </c>
      <c r="K453" s="1" t="s">
        <v>297</v>
      </c>
      <c r="L453" t="s">
        <v>2961</v>
      </c>
      <c r="M453">
        <v>19759</v>
      </c>
      <c r="N453">
        <v>0</v>
      </c>
      <c r="P453" t="s">
        <v>12317</v>
      </c>
      <c r="Q453" t="s">
        <v>297</v>
      </c>
      <c r="R453" t="s">
        <v>297</v>
      </c>
      <c r="T453" t="s">
        <v>1840</v>
      </c>
      <c r="U453" t="s">
        <v>296</v>
      </c>
    </row>
    <row r="454" spans="1:21" x14ac:dyDescent="0.3">
      <c r="A454" s="1" t="s">
        <v>2963</v>
      </c>
      <c r="B454" t="s">
        <v>350</v>
      </c>
      <c r="C454" t="s">
        <v>2967</v>
      </c>
      <c r="D454">
        <v>3045523</v>
      </c>
      <c r="E454" t="s">
        <v>2963</v>
      </c>
      <c r="F454" t="s">
        <v>539</v>
      </c>
      <c r="G454" t="s">
        <v>2968</v>
      </c>
      <c r="H454">
        <v>2</v>
      </c>
      <c r="I454" t="s">
        <v>2966</v>
      </c>
      <c r="J454">
        <v>84</v>
      </c>
      <c r="K454" s="1" t="s">
        <v>350</v>
      </c>
      <c r="L454" t="s">
        <v>2965</v>
      </c>
      <c r="M454">
        <v>19318</v>
      </c>
      <c r="N454">
        <v>2</v>
      </c>
      <c r="O454">
        <v>23</v>
      </c>
      <c r="P454" t="s">
        <v>12318</v>
      </c>
      <c r="Q454" t="s">
        <v>347</v>
      </c>
      <c r="R454" t="s">
        <v>432</v>
      </c>
      <c r="T454" t="s">
        <v>2964</v>
      </c>
      <c r="U454" t="s">
        <v>300</v>
      </c>
    </row>
    <row r="455" spans="1:21" x14ac:dyDescent="0.3">
      <c r="A455" s="1" t="s">
        <v>2971</v>
      </c>
      <c r="B455" t="s">
        <v>453</v>
      </c>
      <c r="C455" t="s">
        <v>2973</v>
      </c>
      <c r="D455">
        <v>2577023</v>
      </c>
      <c r="E455" t="s">
        <v>2971</v>
      </c>
      <c r="G455" t="s">
        <v>2280</v>
      </c>
      <c r="J455">
        <v>28</v>
      </c>
      <c r="K455" s="1" t="s">
        <v>453</v>
      </c>
      <c r="L455" t="s">
        <v>2023</v>
      </c>
      <c r="M455">
        <v>17089</v>
      </c>
      <c r="N455">
        <v>4</v>
      </c>
      <c r="O455">
        <v>27</v>
      </c>
      <c r="P455" t="s">
        <v>12319</v>
      </c>
      <c r="Q455" t="s">
        <v>459</v>
      </c>
      <c r="R455" t="s">
        <v>842</v>
      </c>
      <c r="T455" t="s">
        <v>2972</v>
      </c>
      <c r="U455" t="s">
        <v>296</v>
      </c>
    </row>
    <row r="456" spans="1:21" x14ac:dyDescent="0.3">
      <c r="A456" s="1" t="s">
        <v>2977</v>
      </c>
      <c r="C456" t="s">
        <v>2979</v>
      </c>
      <c r="E456" t="s">
        <v>2977</v>
      </c>
      <c r="J456">
        <v>0</v>
      </c>
      <c r="K456" s="1" t="s">
        <v>297</v>
      </c>
      <c r="L456" t="s">
        <v>2978</v>
      </c>
      <c r="M456">
        <v>18884</v>
      </c>
      <c r="N456">
        <v>0</v>
      </c>
      <c r="P456" t="s">
        <v>12320</v>
      </c>
      <c r="Q456" t="s">
        <v>297</v>
      </c>
      <c r="R456" t="s">
        <v>297</v>
      </c>
      <c r="T456" t="s">
        <v>1243</v>
      </c>
      <c r="U456" t="s">
        <v>296</v>
      </c>
    </row>
    <row r="457" spans="1:21" x14ac:dyDescent="0.3">
      <c r="A457" s="1" t="s">
        <v>2980</v>
      </c>
      <c r="B457" t="s">
        <v>350</v>
      </c>
      <c r="C457" t="s">
        <v>2982</v>
      </c>
      <c r="D457">
        <v>2577081</v>
      </c>
      <c r="E457" t="s">
        <v>2980</v>
      </c>
      <c r="G457" t="s">
        <v>2983</v>
      </c>
      <c r="J457">
        <v>85</v>
      </c>
      <c r="K457" s="1" t="s">
        <v>350</v>
      </c>
      <c r="L457" t="s">
        <v>2981</v>
      </c>
      <c r="M457">
        <v>18363</v>
      </c>
      <c r="N457">
        <v>3</v>
      </c>
      <c r="O457">
        <v>26</v>
      </c>
      <c r="P457" t="s">
        <v>12321</v>
      </c>
      <c r="Q457" t="s">
        <v>362</v>
      </c>
      <c r="R457" t="s">
        <v>595</v>
      </c>
      <c r="T457" t="s">
        <v>619</v>
      </c>
      <c r="U457" t="s">
        <v>296</v>
      </c>
    </row>
    <row r="458" spans="1:21" x14ac:dyDescent="0.3">
      <c r="A458" s="1" t="s">
        <v>2986</v>
      </c>
      <c r="B458" t="s">
        <v>350</v>
      </c>
      <c r="C458" t="s">
        <v>2988</v>
      </c>
      <c r="E458" t="s">
        <v>2986</v>
      </c>
      <c r="G458" t="s">
        <v>2989</v>
      </c>
      <c r="J458">
        <v>8</v>
      </c>
      <c r="K458" s="1" t="s">
        <v>350</v>
      </c>
      <c r="L458" t="s">
        <v>829</v>
      </c>
      <c r="M458">
        <v>17388</v>
      </c>
      <c r="N458">
        <v>0</v>
      </c>
      <c r="O458">
        <v>24</v>
      </c>
      <c r="P458" t="s">
        <v>12322</v>
      </c>
      <c r="Q458" t="s">
        <v>403</v>
      </c>
      <c r="R458" t="s">
        <v>727</v>
      </c>
      <c r="T458" t="s">
        <v>2987</v>
      </c>
      <c r="U458" t="s">
        <v>296</v>
      </c>
    </row>
    <row r="459" spans="1:21" x14ac:dyDescent="0.3">
      <c r="A459" s="1" t="s">
        <v>2990</v>
      </c>
      <c r="B459" t="s">
        <v>439</v>
      </c>
      <c r="C459" t="s">
        <v>2993</v>
      </c>
      <c r="D459">
        <v>12731</v>
      </c>
      <c r="E459" t="s">
        <v>2990</v>
      </c>
      <c r="F459" t="s">
        <v>555</v>
      </c>
      <c r="G459" t="s">
        <v>2994</v>
      </c>
      <c r="H459">
        <v>1</v>
      </c>
      <c r="I459" t="s">
        <v>2992</v>
      </c>
      <c r="J459">
        <v>4</v>
      </c>
      <c r="K459" s="1" t="s">
        <v>439</v>
      </c>
      <c r="L459" t="s">
        <v>2991</v>
      </c>
      <c r="M459">
        <v>8750</v>
      </c>
      <c r="N459">
        <v>10</v>
      </c>
      <c r="O459">
        <v>32</v>
      </c>
      <c r="P459" t="s">
        <v>12323</v>
      </c>
      <c r="Q459" t="s">
        <v>320</v>
      </c>
      <c r="R459" t="s">
        <v>977</v>
      </c>
      <c r="S459" t="s">
        <v>1067</v>
      </c>
      <c r="T459" t="s">
        <v>473</v>
      </c>
      <c r="U459" t="s">
        <v>300</v>
      </c>
    </row>
    <row r="460" spans="1:21" x14ac:dyDescent="0.3">
      <c r="A460" s="1" t="s">
        <v>37</v>
      </c>
      <c r="B460" t="s">
        <v>453</v>
      </c>
      <c r="C460" t="s">
        <v>2997</v>
      </c>
      <c r="D460">
        <v>3139925</v>
      </c>
      <c r="E460" t="s">
        <v>37</v>
      </c>
      <c r="F460" t="s">
        <v>418</v>
      </c>
      <c r="G460" t="s">
        <v>2998</v>
      </c>
      <c r="H460">
        <v>2</v>
      </c>
      <c r="I460" t="s">
        <v>2996</v>
      </c>
      <c r="J460">
        <v>20</v>
      </c>
      <c r="K460" s="1" t="s">
        <v>453</v>
      </c>
      <c r="L460" t="s">
        <v>2995</v>
      </c>
      <c r="M460">
        <v>19799</v>
      </c>
      <c r="N460">
        <v>1</v>
      </c>
      <c r="O460">
        <v>23</v>
      </c>
      <c r="P460" t="s">
        <v>12324</v>
      </c>
      <c r="Q460" t="s">
        <v>362</v>
      </c>
      <c r="R460" t="s">
        <v>689</v>
      </c>
      <c r="T460" t="s">
        <v>2975</v>
      </c>
      <c r="U460" t="s">
        <v>300</v>
      </c>
    </row>
    <row r="461" spans="1:21" x14ac:dyDescent="0.3">
      <c r="A461" s="1" t="s">
        <v>3003</v>
      </c>
      <c r="B461" t="s">
        <v>453</v>
      </c>
      <c r="C461" t="s">
        <v>3005</v>
      </c>
      <c r="E461" t="s">
        <v>3003</v>
      </c>
      <c r="J461">
        <v>0</v>
      </c>
      <c r="K461" s="1" t="s">
        <v>453</v>
      </c>
      <c r="L461" t="s">
        <v>546</v>
      </c>
      <c r="M461">
        <v>17719</v>
      </c>
      <c r="P461" t="s">
        <v>12325</v>
      </c>
      <c r="Q461" t="s">
        <v>297</v>
      </c>
      <c r="R461" t="s">
        <v>297</v>
      </c>
      <c r="T461" t="s">
        <v>3004</v>
      </c>
      <c r="U461" t="s">
        <v>296</v>
      </c>
    </row>
    <row r="462" spans="1:21" x14ac:dyDescent="0.3">
      <c r="A462" s="1" t="s">
        <v>3006</v>
      </c>
      <c r="B462" t="s">
        <v>350</v>
      </c>
      <c r="C462" t="s">
        <v>3008</v>
      </c>
      <c r="E462" t="s">
        <v>3006</v>
      </c>
      <c r="G462" t="s">
        <v>3009</v>
      </c>
      <c r="J462">
        <v>15</v>
      </c>
      <c r="K462" s="1" t="s">
        <v>350</v>
      </c>
      <c r="L462" t="s">
        <v>2404</v>
      </c>
      <c r="M462">
        <v>4075</v>
      </c>
      <c r="N462">
        <v>7</v>
      </c>
      <c r="O462">
        <v>31</v>
      </c>
      <c r="P462" t="s">
        <v>12326</v>
      </c>
      <c r="Q462" t="s">
        <v>362</v>
      </c>
      <c r="R462" t="s">
        <v>387</v>
      </c>
      <c r="T462" t="s">
        <v>3007</v>
      </c>
      <c r="U462" t="s">
        <v>296</v>
      </c>
    </row>
    <row r="463" spans="1:21" x14ac:dyDescent="0.3">
      <c r="A463" s="1" t="s">
        <v>3015</v>
      </c>
      <c r="C463" t="s">
        <v>3017</v>
      </c>
      <c r="E463" t="s">
        <v>3015</v>
      </c>
      <c r="J463">
        <v>0</v>
      </c>
      <c r="K463" s="1" t="s">
        <v>297</v>
      </c>
      <c r="L463" t="s">
        <v>784</v>
      </c>
      <c r="M463">
        <v>17842</v>
      </c>
      <c r="N463">
        <v>0</v>
      </c>
      <c r="P463" t="s">
        <v>12327</v>
      </c>
      <c r="Q463" t="s">
        <v>297</v>
      </c>
      <c r="R463" t="s">
        <v>297</v>
      </c>
      <c r="T463" t="s">
        <v>3016</v>
      </c>
      <c r="U463" t="s">
        <v>296</v>
      </c>
    </row>
    <row r="464" spans="1:21" x14ac:dyDescent="0.3">
      <c r="A464" s="1" t="s">
        <v>3022</v>
      </c>
      <c r="B464" t="s">
        <v>350</v>
      </c>
      <c r="C464" t="s">
        <v>3024</v>
      </c>
      <c r="D464">
        <v>12568</v>
      </c>
      <c r="E464" t="s">
        <v>3022</v>
      </c>
      <c r="G464" t="s">
        <v>3025</v>
      </c>
      <c r="J464">
        <v>83</v>
      </c>
      <c r="K464" s="1" t="s">
        <v>350</v>
      </c>
      <c r="L464" t="s">
        <v>3023</v>
      </c>
      <c r="M464">
        <v>8330</v>
      </c>
      <c r="N464">
        <v>8</v>
      </c>
      <c r="O464">
        <v>31</v>
      </c>
      <c r="P464" t="s">
        <v>12328</v>
      </c>
      <c r="Q464" t="s">
        <v>347</v>
      </c>
      <c r="R464" t="s">
        <v>535</v>
      </c>
      <c r="T464" t="s">
        <v>559</v>
      </c>
      <c r="U464" t="s">
        <v>296</v>
      </c>
    </row>
    <row r="465" spans="1:21" x14ac:dyDescent="0.3">
      <c r="A465" s="1" t="s">
        <v>3026</v>
      </c>
      <c r="B465" t="s">
        <v>439</v>
      </c>
      <c r="C465" t="s">
        <v>3029</v>
      </c>
      <c r="D465">
        <v>3059104</v>
      </c>
      <c r="E465" t="s">
        <v>3026</v>
      </c>
      <c r="G465" t="s">
        <v>3030</v>
      </c>
      <c r="H465">
        <v>9</v>
      </c>
      <c r="I465" t="s">
        <v>3028</v>
      </c>
      <c r="J465">
        <v>1</v>
      </c>
      <c r="K465" s="1" t="s">
        <v>439</v>
      </c>
      <c r="L465" t="s">
        <v>3027</v>
      </c>
      <c r="M465">
        <v>20238</v>
      </c>
      <c r="N465">
        <v>1</v>
      </c>
      <c r="O465">
        <v>24</v>
      </c>
      <c r="P465" t="s">
        <v>12329</v>
      </c>
      <c r="Q465" t="s">
        <v>347</v>
      </c>
      <c r="R465" t="s">
        <v>438</v>
      </c>
      <c r="T465" t="s">
        <v>649</v>
      </c>
      <c r="U465" t="s">
        <v>296</v>
      </c>
    </row>
    <row r="466" spans="1:21" x14ac:dyDescent="0.3">
      <c r="A466" s="1" t="s">
        <v>3031</v>
      </c>
      <c r="B466" t="s">
        <v>453</v>
      </c>
      <c r="C466" t="s">
        <v>3034</v>
      </c>
      <c r="D466">
        <v>2575408</v>
      </c>
      <c r="E466" t="s">
        <v>3031</v>
      </c>
      <c r="G466" t="s">
        <v>3035</v>
      </c>
      <c r="I466" t="s">
        <v>3033</v>
      </c>
      <c r="J466">
        <v>20</v>
      </c>
      <c r="K466" s="1" t="s">
        <v>453</v>
      </c>
      <c r="L466" t="s">
        <v>3032</v>
      </c>
      <c r="M466">
        <v>18451</v>
      </c>
      <c r="N466">
        <v>3</v>
      </c>
      <c r="O466">
        <v>26</v>
      </c>
      <c r="P466" t="s">
        <v>12330</v>
      </c>
      <c r="Q466" t="s">
        <v>310</v>
      </c>
      <c r="R466" t="s">
        <v>689</v>
      </c>
      <c r="T466" t="s">
        <v>2812</v>
      </c>
      <c r="U466" t="s">
        <v>296</v>
      </c>
    </row>
    <row r="467" spans="1:21" x14ac:dyDescent="0.3">
      <c r="A467" s="1" t="s">
        <v>3036</v>
      </c>
      <c r="B467" t="s">
        <v>323</v>
      </c>
      <c r="C467" t="s">
        <v>3039</v>
      </c>
      <c r="D467">
        <v>2513911</v>
      </c>
      <c r="E467" t="s">
        <v>3036</v>
      </c>
      <c r="G467" t="s">
        <v>1899</v>
      </c>
      <c r="J467">
        <v>87</v>
      </c>
      <c r="K467" s="1" t="s">
        <v>323</v>
      </c>
      <c r="L467" t="s">
        <v>3038</v>
      </c>
      <c r="M467">
        <v>17190</v>
      </c>
      <c r="N467">
        <v>1</v>
      </c>
      <c r="O467">
        <v>26</v>
      </c>
      <c r="P467" t="s">
        <v>12331</v>
      </c>
      <c r="Q467" t="s">
        <v>347</v>
      </c>
      <c r="R467" t="s">
        <v>528</v>
      </c>
      <c r="T467" t="s">
        <v>3037</v>
      </c>
      <c r="U467" t="s">
        <v>296</v>
      </c>
    </row>
    <row r="468" spans="1:21" x14ac:dyDescent="0.3">
      <c r="A468" s="1" t="s">
        <v>3041</v>
      </c>
      <c r="B468" t="s">
        <v>350</v>
      </c>
      <c r="C468" t="s">
        <v>3044</v>
      </c>
      <c r="D468">
        <v>3139456</v>
      </c>
      <c r="E468" t="s">
        <v>3041</v>
      </c>
      <c r="F468" t="s">
        <v>555</v>
      </c>
      <c r="G468" t="s">
        <v>3045</v>
      </c>
      <c r="H468">
        <v>3</v>
      </c>
      <c r="I468" t="s">
        <v>3043</v>
      </c>
      <c r="J468">
        <v>12</v>
      </c>
      <c r="K468" s="1" t="s">
        <v>350</v>
      </c>
      <c r="L468" t="s">
        <v>3042</v>
      </c>
      <c r="M468">
        <v>20372</v>
      </c>
      <c r="N468">
        <v>1</v>
      </c>
      <c r="O468">
        <v>23</v>
      </c>
      <c r="P468" t="s">
        <v>12332</v>
      </c>
      <c r="Q468" t="s">
        <v>399</v>
      </c>
      <c r="R468" t="s">
        <v>600</v>
      </c>
      <c r="T468" t="s">
        <v>1035</v>
      </c>
      <c r="U468" t="s">
        <v>300</v>
      </c>
    </row>
    <row r="469" spans="1:21" x14ac:dyDescent="0.3">
      <c r="A469" s="1" t="s">
        <v>3046</v>
      </c>
      <c r="B469" t="s">
        <v>350</v>
      </c>
      <c r="C469" t="s">
        <v>3049</v>
      </c>
      <c r="D469">
        <v>2972052</v>
      </c>
      <c r="E469" t="s">
        <v>3046</v>
      </c>
      <c r="G469" t="s">
        <v>2419</v>
      </c>
      <c r="H469">
        <v>3</v>
      </c>
      <c r="J469">
        <v>80</v>
      </c>
      <c r="K469" s="1" t="s">
        <v>350</v>
      </c>
      <c r="L469" t="s">
        <v>3048</v>
      </c>
      <c r="M469">
        <v>19615</v>
      </c>
      <c r="N469">
        <v>2</v>
      </c>
      <c r="O469">
        <v>25</v>
      </c>
      <c r="P469" t="s">
        <v>12333</v>
      </c>
      <c r="Q469" t="s">
        <v>331</v>
      </c>
      <c r="R469" t="s">
        <v>668</v>
      </c>
      <c r="T469" t="s">
        <v>3047</v>
      </c>
      <c r="U469" t="s">
        <v>306</v>
      </c>
    </row>
    <row r="470" spans="1:21" x14ac:dyDescent="0.3">
      <c r="A470" s="1" t="s">
        <v>3050</v>
      </c>
      <c r="C470" t="s">
        <v>3053</v>
      </c>
      <c r="E470" t="s">
        <v>3050</v>
      </c>
      <c r="G470" t="s">
        <v>3054</v>
      </c>
      <c r="I470" t="s">
        <v>3052</v>
      </c>
      <c r="J470">
        <v>0</v>
      </c>
      <c r="K470" s="1" t="s">
        <v>297</v>
      </c>
      <c r="L470" t="s">
        <v>3051</v>
      </c>
      <c r="M470">
        <v>19914</v>
      </c>
      <c r="N470">
        <v>0</v>
      </c>
      <c r="O470">
        <v>22</v>
      </c>
      <c r="P470" t="s">
        <v>12334</v>
      </c>
      <c r="Q470" t="s">
        <v>297</v>
      </c>
      <c r="R470" t="s">
        <v>297</v>
      </c>
      <c r="T470" t="s">
        <v>324</v>
      </c>
      <c r="U470" t="s">
        <v>296</v>
      </c>
    </row>
    <row r="471" spans="1:21" x14ac:dyDescent="0.3">
      <c r="A471" s="1" t="s">
        <v>90</v>
      </c>
      <c r="B471" t="s">
        <v>350</v>
      </c>
      <c r="C471" t="s">
        <v>3057</v>
      </c>
      <c r="D471">
        <v>16800</v>
      </c>
      <c r="E471" t="s">
        <v>90</v>
      </c>
      <c r="F471" t="s">
        <v>367</v>
      </c>
      <c r="G471" t="s">
        <v>3058</v>
      </c>
      <c r="H471">
        <v>1</v>
      </c>
      <c r="I471" t="s">
        <v>3056</v>
      </c>
      <c r="J471">
        <v>17</v>
      </c>
      <c r="K471" s="1" t="s">
        <v>350</v>
      </c>
      <c r="L471" t="s">
        <v>1242</v>
      </c>
      <c r="M471">
        <v>16470</v>
      </c>
      <c r="N471">
        <v>5</v>
      </c>
      <c r="O471">
        <v>26</v>
      </c>
      <c r="P471" t="s">
        <v>12335</v>
      </c>
      <c r="Q471" t="s">
        <v>331</v>
      </c>
      <c r="R471" t="s">
        <v>369</v>
      </c>
      <c r="T471" t="s">
        <v>3055</v>
      </c>
      <c r="U471" t="s">
        <v>300</v>
      </c>
    </row>
    <row r="472" spans="1:21" x14ac:dyDescent="0.3">
      <c r="A472" s="1" t="s">
        <v>3059</v>
      </c>
      <c r="B472" t="s">
        <v>350</v>
      </c>
      <c r="C472" t="s">
        <v>3062</v>
      </c>
      <c r="D472">
        <v>2577190</v>
      </c>
      <c r="E472" t="s">
        <v>3059</v>
      </c>
      <c r="G472" t="s">
        <v>3063</v>
      </c>
      <c r="I472" t="s">
        <v>3061</v>
      </c>
      <c r="J472">
        <v>10</v>
      </c>
      <c r="K472" s="1" t="s">
        <v>350</v>
      </c>
      <c r="L472" t="s">
        <v>3060</v>
      </c>
      <c r="M472">
        <v>18141</v>
      </c>
      <c r="N472">
        <v>3</v>
      </c>
      <c r="O472">
        <v>26</v>
      </c>
      <c r="P472" t="s">
        <v>12336</v>
      </c>
      <c r="Q472" t="s">
        <v>310</v>
      </c>
      <c r="R472" t="s">
        <v>343</v>
      </c>
      <c r="T472" t="s">
        <v>2590</v>
      </c>
      <c r="U472" t="s">
        <v>296</v>
      </c>
    </row>
    <row r="473" spans="1:21" x14ac:dyDescent="0.3">
      <c r="A473" s="1" t="s">
        <v>3064</v>
      </c>
      <c r="B473" t="s">
        <v>350</v>
      </c>
      <c r="C473" t="s">
        <v>3067</v>
      </c>
      <c r="D473">
        <v>2515418</v>
      </c>
      <c r="E473" t="s">
        <v>3064</v>
      </c>
      <c r="F473" t="s">
        <v>316</v>
      </c>
      <c r="G473" t="s">
        <v>3068</v>
      </c>
      <c r="I473" t="s">
        <v>3066</v>
      </c>
      <c r="J473">
        <v>24</v>
      </c>
      <c r="K473" s="1" t="s">
        <v>350</v>
      </c>
      <c r="L473" t="s">
        <v>3065</v>
      </c>
      <c r="M473">
        <v>16916</v>
      </c>
      <c r="N473">
        <v>4</v>
      </c>
      <c r="O473">
        <v>27</v>
      </c>
      <c r="P473" t="s">
        <v>12337</v>
      </c>
      <c r="Q473" t="s">
        <v>347</v>
      </c>
      <c r="R473" t="s">
        <v>343</v>
      </c>
      <c r="T473" t="s">
        <v>1259</v>
      </c>
      <c r="U473" t="s">
        <v>300</v>
      </c>
    </row>
    <row r="474" spans="1:21" x14ac:dyDescent="0.3">
      <c r="A474" s="1" t="s">
        <v>3072</v>
      </c>
      <c r="B474" t="s">
        <v>350</v>
      </c>
      <c r="C474" t="s">
        <v>3074</v>
      </c>
      <c r="D474">
        <v>2581999</v>
      </c>
      <c r="E474" t="s">
        <v>3072</v>
      </c>
      <c r="J474">
        <v>17</v>
      </c>
      <c r="K474" s="1" t="s">
        <v>350</v>
      </c>
      <c r="L474" t="s">
        <v>680</v>
      </c>
      <c r="M474">
        <v>19581</v>
      </c>
      <c r="N474">
        <v>2</v>
      </c>
      <c r="P474" t="s">
        <v>12338</v>
      </c>
      <c r="Q474" t="s">
        <v>320</v>
      </c>
      <c r="R474" t="s">
        <v>733</v>
      </c>
      <c r="T474" t="s">
        <v>3073</v>
      </c>
      <c r="U474" t="s">
        <v>296</v>
      </c>
    </row>
    <row r="475" spans="1:21" x14ac:dyDescent="0.3">
      <c r="A475" s="1" t="s">
        <v>1187</v>
      </c>
      <c r="B475" t="s">
        <v>323</v>
      </c>
      <c r="C475" t="s">
        <v>3079</v>
      </c>
      <c r="D475">
        <v>15688</v>
      </c>
      <c r="E475" t="s">
        <v>1187</v>
      </c>
      <c r="G475" t="s">
        <v>3080</v>
      </c>
      <c r="J475">
        <v>82</v>
      </c>
      <c r="K475" s="1" t="s">
        <v>323</v>
      </c>
      <c r="L475" t="s">
        <v>3078</v>
      </c>
      <c r="M475">
        <v>4276</v>
      </c>
      <c r="N475">
        <v>3</v>
      </c>
      <c r="O475">
        <v>29</v>
      </c>
      <c r="P475" t="s">
        <v>12339</v>
      </c>
      <c r="Q475" t="s">
        <v>320</v>
      </c>
      <c r="R475" t="s">
        <v>518</v>
      </c>
      <c r="T475" t="s">
        <v>502</v>
      </c>
      <c r="U475" t="s">
        <v>296</v>
      </c>
    </row>
    <row r="476" spans="1:21" x14ac:dyDescent="0.3">
      <c r="A476" s="1" t="s">
        <v>3081</v>
      </c>
      <c r="B476" t="s">
        <v>323</v>
      </c>
      <c r="C476" t="s">
        <v>3082</v>
      </c>
      <c r="D476">
        <v>17181</v>
      </c>
      <c r="E476" t="s">
        <v>3081</v>
      </c>
      <c r="G476" t="s">
        <v>3083</v>
      </c>
      <c r="J476">
        <v>0</v>
      </c>
      <c r="K476" s="1" t="s">
        <v>323</v>
      </c>
      <c r="L476" t="s">
        <v>2768</v>
      </c>
      <c r="M476">
        <v>16576</v>
      </c>
      <c r="N476">
        <v>3</v>
      </c>
      <c r="O476">
        <v>27</v>
      </c>
      <c r="P476" t="s">
        <v>12340</v>
      </c>
      <c r="Q476" t="s">
        <v>295</v>
      </c>
      <c r="R476" t="s">
        <v>197</v>
      </c>
      <c r="T476" t="s">
        <v>2708</v>
      </c>
      <c r="U476" t="s">
        <v>296</v>
      </c>
    </row>
    <row r="477" spans="1:21" x14ac:dyDescent="0.3">
      <c r="A477" s="1" t="s">
        <v>3084</v>
      </c>
      <c r="B477" t="s">
        <v>453</v>
      </c>
      <c r="C477" t="s">
        <v>3088</v>
      </c>
      <c r="D477">
        <v>15457</v>
      </c>
      <c r="E477" t="s">
        <v>3084</v>
      </c>
      <c r="G477" t="s">
        <v>3089</v>
      </c>
      <c r="I477" t="s">
        <v>3087</v>
      </c>
      <c r="J477">
        <v>38</v>
      </c>
      <c r="K477" s="1" t="s">
        <v>453</v>
      </c>
      <c r="L477" t="s">
        <v>3086</v>
      </c>
      <c r="M477">
        <v>14352</v>
      </c>
      <c r="N477">
        <v>7</v>
      </c>
      <c r="O477">
        <v>30</v>
      </c>
      <c r="P477" t="s">
        <v>12341</v>
      </c>
      <c r="Q477" t="s">
        <v>331</v>
      </c>
      <c r="R477" t="s">
        <v>319</v>
      </c>
      <c r="T477" t="s">
        <v>3085</v>
      </c>
      <c r="U477" t="s">
        <v>296</v>
      </c>
    </row>
    <row r="478" spans="1:21" x14ac:dyDescent="0.3">
      <c r="A478" s="1" t="s">
        <v>259</v>
      </c>
      <c r="B478" t="s">
        <v>453</v>
      </c>
      <c r="C478" t="s">
        <v>3093</v>
      </c>
      <c r="D478">
        <v>13981</v>
      </c>
      <c r="E478" t="s">
        <v>259</v>
      </c>
      <c r="F478" t="s">
        <v>337</v>
      </c>
      <c r="G478" t="s">
        <v>657</v>
      </c>
      <c r="H478">
        <v>1</v>
      </c>
      <c r="I478" t="s">
        <v>3092</v>
      </c>
      <c r="J478">
        <v>21</v>
      </c>
      <c r="K478" s="1" t="s">
        <v>453</v>
      </c>
      <c r="L478" t="s">
        <v>3091</v>
      </c>
      <c r="M478">
        <v>13337</v>
      </c>
      <c r="N478">
        <v>8</v>
      </c>
      <c r="O478">
        <v>29</v>
      </c>
      <c r="P478" t="s">
        <v>12342</v>
      </c>
      <c r="Q478" t="s">
        <v>494</v>
      </c>
      <c r="R478" t="s">
        <v>438</v>
      </c>
      <c r="T478" t="s">
        <v>422</v>
      </c>
      <c r="U478" t="s">
        <v>300</v>
      </c>
    </row>
    <row r="479" spans="1:21" x14ac:dyDescent="0.3">
      <c r="A479" s="1" t="s">
        <v>3095</v>
      </c>
      <c r="B479" t="s">
        <v>323</v>
      </c>
      <c r="C479" t="s">
        <v>3096</v>
      </c>
      <c r="D479">
        <v>10482</v>
      </c>
      <c r="E479" t="s">
        <v>3095</v>
      </c>
      <c r="G479" t="s">
        <v>3097</v>
      </c>
      <c r="J479">
        <v>86</v>
      </c>
      <c r="K479" s="1" t="s">
        <v>323</v>
      </c>
      <c r="L479" t="s">
        <v>943</v>
      </c>
      <c r="M479">
        <v>4484</v>
      </c>
      <c r="N479">
        <v>8</v>
      </c>
      <c r="O479">
        <v>31</v>
      </c>
      <c r="P479" t="s">
        <v>12343</v>
      </c>
      <c r="Q479" t="s">
        <v>426</v>
      </c>
      <c r="R479" t="s">
        <v>965</v>
      </c>
      <c r="T479" t="s">
        <v>862</v>
      </c>
      <c r="U479" t="s">
        <v>296</v>
      </c>
    </row>
    <row r="480" spans="1:21" x14ac:dyDescent="0.3">
      <c r="A480" s="1" t="s">
        <v>118</v>
      </c>
      <c r="B480" t="s">
        <v>453</v>
      </c>
      <c r="C480" t="s">
        <v>3099</v>
      </c>
      <c r="D480">
        <v>15966</v>
      </c>
      <c r="E480" t="s">
        <v>118</v>
      </c>
      <c r="F480" t="s">
        <v>446</v>
      </c>
      <c r="G480" t="s">
        <v>3100</v>
      </c>
      <c r="H480">
        <v>3</v>
      </c>
      <c r="I480" t="s">
        <v>3098</v>
      </c>
      <c r="J480">
        <v>25</v>
      </c>
      <c r="K480" s="1" t="s">
        <v>453</v>
      </c>
      <c r="L480" t="s">
        <v>1252</v>
      </c>
      <c r="M480">
        <v>15102</v>
      </c>
      <c r="N480">
        <v>6</v>
      </c>
      <c r="O480">
        <v>28</v>
      </c>
      <c r="P480" t="s">
        <v>12344</v>
      </c>
      <c r="Q480" t="s">
        <v>639</v>
      </c>
      <c r="R480" t="s">
        <v>343</v>
      </c>
      <c r="T480" t="s">
        <v>324</v>
      </c>
      <c r="U480" t="s">
        <v>300</v>
      </c>
    </row>
    <row r="481" spans="1:21" x14ac:dyDescent="0.3">
      <c r="A481" s="1" t="s">
        <v>3101</v>
      </c>
      <c r="B481" t="s">
        <v>350</v>
      </c>
      <c r="C481" t="s">
        <v>3104</v>
      </c>
      <c r="D481">
        <v>16886</v>
      </c>
      <c r="E481" t="s">
        <v>3101</v>
      </c>
      <c r="G481" t="s">
        <v>3105</v>
      </c>
      <c r="I481" t="s">
        <v>3103</v>
      </c>
      <c r="J481">
        <v>12</v>
      </c>
      <c r="K481" s="1" t="s">
        <v>350</v>
      </c>
      <c r="L481" t="s">
        <v>298</v>
      </c>
      <c r="M481">
        <v>16146</v>
      </c>
      <c r="N481">
        <v>5</v>
      </c>
      <c r="O481">
        <v>27</v>
      </c>
      <c r="P481" t="s">
        <v>12345</v>
      </c>
      <c r="Q481" t="s">
        <v>426</v>
      </c>
      <c r="R481" t="s">
        <v>727</v>
      </c>
      <c r="T481" t="s">
        <v>3102</v>
      </c>
      <c r="U481" t="s">
        <v>296</v>
      </c>
    </row>
    <row r="482" spans="1:21" x14ac:dyDescent="0.3">
      <c r="A482" s="1" t="s">
        <v>3107</v>
      </c>
      <c r="B482" t="s">
        <v>323</v>
      </c>
      <c r="C482" t="s">
        <v>3110</v>
      </c>
      <c r="D482">
        <v>2577567</v>
      </c>
      <c r="E482" t="s">
        <v>3107</v>
      </c>
      <c r="G482" t="s">
        <v>648</v>
      </c>
      <c r="J482">
        <v>42</v>
      </c>
      <c r="K482" s="1" t="s">
        <v>323</v>
      </c>
      <c r="L482" t="s">
        <v>3109</v>
      </c>
      <c r="M482">
        <v>18702</v>
      </c>
      <c r="N482">
        <v>3</v>
      </c>
      <c r="O482">
        <v>27</v>
      </c>
      <c r="P482" t="s">
        <v>12346</v>
      </c>
      <c r="Q482" t="s">
        <v>426</v>
      </c>
      <c r="R482" t="s">
        <v>551</v>
      </c>
      <c r="T482" t="s">
        <v>3108</v>
      </c>
      <c r="U482" t="s">
        <v>296</v>
      </c>
    </row>
    <row r="483" spans="1:21" x14ac:dyDescent="0.3">
      <c r="A483" s="1" t="s">
        <v>3112</v>
      </c>
      <c r="B483" t="s">
        <v>565</v>
      </c>
      <c r="C483" t="s">
        <v>3115</v>
      </c>
      <c r="D483">
        <v>3040499</v>
      </c>
      <c r="E483" t="s">
        <v>3112</v>
      </c>
      <c r="G483" t="s">
        <v>1112</v>
      </c>
      <c r="I483" t="s">
        <v>3114</v>
      </c>
      <c r="J483">
        <v>48</v>
      </c>
      <c r="K483" s="1" t="s">
        <v>453</v>
      </c>
      <c r="L483" t="s">
        <v>3113</v>
      </c>
      <c r="M483">
        <v>20581</v>
      </c>
      <c r="N483">
        <v>1</v>
      </c>
      <c r="O483">
        <v>24</v>
      </c>
      <c r="P483" t="s">
        <v>12347</v>
      </c>
      <c r="Q483" t="s">
        <v>347</v>
      </c>
      <c r="R483" t="s">
        <v>662</v>
      </c>
      <c r="T483" t="s">
        <v>328</v>
      </c>
      <c r="U483" t="s">
        <v>296</v>
      </c>
    </row>
    <row r="484" spans="1:21" x14ac:dyDescent="0.3">
      <c r="A484" s="1" t="s">
        <v>3118</v>
      </c>
      <c r="B484" t="s">
        <v>453</v>
      </c>
      <c r="C484" t="s">
        <v>3120</v>
      </c>
      <c r="D484">
        <v>3843406</v>
      </c>
      <c r="E484" t="s">
        <v>3118</v>
      </c>
      <c r="F484" t="s">
        <v>491</v>
      </c>
      <c r="G484" t="s">
        <v>3121</v>
      </c>
      <c r="J484">
        <v>64</v>
      </c>
      <c r="K484" s="1" t="s">
        <v>453</v>
      </c>
      <c r="L484" t="s">
        <v>3119</v>
      </c>
      <c r="M484">
        <v>21041</v>
      </c>
      <c r="N484">
        <v>0</v>
      </c>
      <c r="O484">
        <v>23</v>
      </c>
      <c r="P484" t="s">
        <v>12348</v>
      </c>
      <c r="Q484" t="s">
        <v>310</v>
      </c>
      <c r="R484" t="s">
        <v>977</v>
      </c>
      <c r="T484" t="s">
        <v>717</v>
      </c>
      <c r="U484" t="s">
        <v>300</v>
      </c>
    </row>
    <row r="485" spans="1:21" x14ac:dyDescent="0.3">
      <c r="A485" s="1" t="s">
        <v>3123</v>
      </c>
      <c r="B485" t="s">
        <v>350</v>
      </c>
      <c r="C485" t="s">
        <v>3125</v>
      </c>
      <c r="D485">
        <v>14106</v>
      </c>
      <c r="E485" t="s">
        <v>3123</v>
      </c>
      <c r="G485" t="s">
        <v>1292</v>
      </c>
      <c r="J485">
        <v>11</v>
      </c>
      <c r="K485" s="1" t="s">
        <v>350</v>
      </c>
      <c r="L485" t="s">
        <v>3124</v>
      </c>
      <c r="M485">
        <v>13394</v>
      </c>
      <c r="N485">
        <v>5</v>
      </c>
      <c r="O485">
        <v>30</v>
      </c>
      <c r="P485" t="s">
        <v>12349</v>
      </c>
      <c r="Q485" t="s">
        <v>331</v>
      </c>
      <c r="R485" t="s">
        <v>319</v>
      </c>
      <c r="T485" t="s">
        <v>966</v>
      </c>
      <c r="U485" t="s">
        <v>296</v>
      </c>
    </row>
    <row r="486" spans="1:21" x14ac:dyDescent="0.3">
      <c r="A486" s="1" t="s">
        <v>3126</v>
      </c>
      <c r="B486" t="s">
        <v>350</v>
      </c>
      <c r="C486" t="s">
        <v>3129</v>
      </c>
      <c r="D486">
        <v>3040137</v>
      </c>
      <c r="E486" t="s">
        <v>3126</v>
      </c>
      <c r="F486" t="s">
        <v>672</v>
      </c>
      <c r="G486" t="s">
        <v>3130</v>
      </c>
      <c r="H486">
        <v>2</v>
      </c>
      <c r="I486" t="s">
        <v>3128</v>
      </c>
      <c r="J486">
        <v>84</v>
      </c>
      <c r="K486" s="1" t="s">
        <v>350</v>
      </c>
      <c r="L486" t="s">
        <v>3127</v>
      </c>
      <c r="M486">
        <v>20477</v>
      </c>
      <c r="N486">
        <v>1</v>
      </c>
      <c r="O486">
        <v>24</v>
      </c>
      <c r="P486" t="s">
        <v>12350</v>
      </c>
      <c r="Q486" t="s">
        <v>320</v>
      </c>
      <c r="R486" t="s">
        <v>438</v>
      </c>
      <c r="T486" t="s">
        <v>1374</v>
      </c>
      <c r="U486" t="s">
        <v>300</v>
      </c>
    </row>
    <row r="487" spans="1:21" x14ac:dyDescent="0.3">
      <c r="A487" s="1" t="s">
        <v>3131</v>
      </c>
      <c r="B487" t="s">
        <v>323</v>
      </c>
      <c r="C487" t="s">
        <v>3133</v>
      </c>
      <c r="D487">
        <v>16143</v>
      </c>
      <c r="E487" t="s">
        <v>3131</v>
      </c>
      <c r="F487" t="s">
        <v>373</v>
      </c>
      <c r="G487" t="s">
        <v>3134</v>
      </c>
      <c r="H487">
        <v>2</v>
      </c>
      <c r="I487" t="s">
        <v>3132</v>
      </c>
      <c r="J487">
        <v>89</v>
      </c>
      <c r="K487" s="1" t="s">
        <v>323</v>
      </c>
      <c r="L487" t="s">
        <v>2066</v>
      </c>
      <c r="M487">
        <v>15866</v>
      </c>
      <c r="N487">
        <v>6</v>
      </c>
      <c r="O487">
        <v>29</v>
      </c>
      <c r="P487" t="s">
        <v>12351</v>
      </c>
      <c r="Q487" t="s">
        <v>295</v>
      </c>
      <c r="R487" t="s">
        <v>745</v>
      </c>
      <c r="T487" t="s">
        <v>449</v>
      </c>
      <c r="U487" t="s">
        <v>300</v>
      </c>
    </row>
    <row r="488" spans="1:21" x14ac:dyDescent="0.3">
      <c r="A488" s="1" t="s">
        <v>3136</v>
      </c>
      <c r="B488" t="s">
        <v>350</v>
      </c>
      <c r="C488" t="s">
        <v>3137</v>
      </c>
      <c r="D488">
        <v>3116745</v>
      </c>
      <c r="E488" t="s">
        <v>3136</v>
      </c>
      <c r="F488" t="s">
        <v>697</v>
      </c>
      <c r="J488">
        <v>12</v>
      </c>
      <c r="K488" s="1" t="s">
        <v>350</v>
      </c>
      <c r="L488" t="s">
        <v>2723</v>
      </c>
      <c r="M488">
        <v>21259</v>
      </c>
      <c r="N488">
        <v>0</v>
      </c>
      <c r="P488" t="s">
        <v>12352</v>
      </c>
      <c r="Q488" t="s">
        <v>331</v>
      </c>
      <c r="R488" t="s">
        <v>977</v>
      </c>
      <c r="T488" t="s">
        <v>912</v>
      </c>
      <c r="U488" t="s">
        <v>300</v>
      </c>
    </row>
    <row r="489" spans="1:21" x14ac:dyDescent="0.3">
      <c r="A489" s="1" t="s">
        <v>40</v>
      </c>
      <c r="B489" t="s">
        <v>350</v>
      </c>
      <c r="C489" t="s">
        <v>3140</v>
      </c>
      <c r="D489">
        <v>16725</v>
      </c>
      <c r="E489" t="s">
        <v>40</v>
      </c>
      <c r="F489" t="s">
        <v>308</v>
      </c>
      <c r="G489" t="s">
        <v>2110</v>
      </c>
      <c r="H489">
        <v>1</v>
      </c>
      <c r="I489" t="s">
        <v>3139</v>
      </c>
      <c r="J489">
        <v>14</v>
      </c>
      <c r="K489" s="1" t="s">
        <v>350</v>
      </c>
      <c r="L489" t="s">
        <v>1508</v>
      </c>
      <c r="M489">
        <v>16003</v>
      </c>
      <c r="N489">
        <v>5</v>
      </c>
      <c r="O489">
        <v>26</v>
      </c>
      <c r="P489" t="s">
        <v>12353</v>
      </c>
      <c r="Q489" t="s">
        <v>331</v>
      </c>
      <c r="R489" t="s">
        <v>727</v>
      </c>
      <c r="T489" t="s">
        <v>3138</v>
      </c>
      <c r="U489" t="s">
        <v>300</v>
      </c>
    </row>
    <row r="490" spans="1:21" x14ac:dyDescent="0.3">
      <c r="A490" s="1" t="s">
        <v>3144</v>
      </c>
      <c r="B490" t="s">
        <v>350</v>
      </c>
      <c r="C490" t="s">
        <v>3147</v>
      </c>
      <c r="D490">
        <v>2576643</v>
      </c>
      <c r="E490" t="s">
        <v>3144</v>
      </c>
      <c r="F490" t="s">
        <v>922</v>
      </c>
      <c r="G490" t="s">
        <v>3148</v>
      </c>
      <c r="H490">
        <v>2</v>
      </c>
      <c r="I490" t="s">
        <v>3146</v>
      </c>
      <c r="J490">
        <v>17</v>
      </c>
      <c r="K490" s="1" t="s">
        <v>350</v>
      </c>
      <c r="L490" t="s">
        <v>3145</v>
      </c>
      <c r="M490">
        <v>17480</v>
      </c>
      <c r="N490">
        <v>4</v>
      </c>
      <c r="O490">
        <v>26</v>
      </c>
      <c r="P490" t="s">
        <v>12354</v>
      </c>
      <c r="Q490" t="s">
        <v>403</v>
      </c>
      <c r="R490" t="s">
        <v>752</v>
      </c>
      <c r="T490" t="s">
        <v>1461</v>
      </c>
      <c r="U490" t="s">
        <v>300</v>
      </c>
    </row>
    <row r="491" spans="1:21" x14ac:dyDescent="0.3">
      <c r="A491" s="1" t="s">
        <v>3149</v>
      </c>
      <c r="C491" t="s">
        <v>3152</v>
      </c>
      <c r="E491" t="s">
        <v>3149</v>
      </c>
      <c r="J491">
        <v>0</v>
      </c>
      <c r="K491" s="1" t="s">
        <v>297</v>
      </c>
      <c r="L491" t="s">
        <v>3151</v>
      </c>
      <c r="M491">
        <v>19756</v>
      </c>
      <c r="N491">
        <v>0</v>
      </c>
      <c r="P491" t="s">
        <v>12355</v>
      </c>
      <c r="Q491" t="s">
        <v>297</v>
      </c>
      <c r="R491" t="s">
        <v>297</v>
      </c>
      <c r="T491" t="s">
        <v>3150</v>
      </c>
      <c r="U491" t="s">
        <v>296</v>
      </c>
    </row>
    <row r="492" spans="1:21" x14ac:dyDescent="0.3">
      <c r="A492" s="1" t="s">
        <v>3153</v>
      </c>
      <c r="C492" t="s">
        <v>3154</v>
      </c>
      <c r="E492" t="s">
        <v>3153</v>
      </c>
      <c r="J492">
        <v>0</v>
      </c>
      <c r="K492" s="1" t="s">
        <v>297</v>
      </c>
      <c r="L492" t="s">
        <v>2359</v>
      </c>
      <c r="M492">
        <v>17892</v>
      </c>
      <c r="P492" t="s">
        <v>12356</v>
      </c>
      <c r="Q492" t="s">
        <v>297</v>
      </c>
      <c r="R492" t="s">
        <v>297</v>
      </c>
      <c r="T492" t="s">
        <v>728</v>
      </c>
      <c r="U492" t="s">
        <v>296</v>
      </c>
    </row>
    <row r="493" spans="1:21" x14ac:dyDescent="0.3">
      <c r="A493" s="1" t="s">
        <v>3155</v>
      </c>
      <c r="B493" t="s">
        <v>313</v>
      </c>
      <c r="C493" t="s">
        <v>3157</v>
      </c>
      <c r="E493" t="s">
        <v>3155</v>
      </c>
      <c r="G493" t="s">
        <v>3158</v>
      </c>
      <c r="J493">
        <v>15</v>
      </c>
      <c r="K493" s="1" t="s">
        <v>313</v>
      </c>
      <c r="L493" t="s">
        <v>3156</v>
      </c>
      <c r="M493">
        <v>17371</v>
      </c>
      <c r="N493">
        <v>0</v>
      </c>
      <c r="O493">
        <v>25</v>
      </c>
      <c r="P493" t="s">
        <v>12357</v>
      </c>
      <c r="Q493" t="s">
        <v>347</v>
      </c>
      <c r="R493" t="s">
        <v>977</v>
      </c>
      <c r="T493" t="s">
        <v>1150</v>
      </c>
      <c r="U493" t="s">
        <v>296</v>
      </c>
    </row>
    <row r="494" spans="1:21" x14ac:dyDescent="0.3">
      <c r="A494" s="1" t="s">
        <v>3161</v>
      </c>
      <c r="B494" t="s">
        <v>323</v>
      </c>
      <c r="C494" t="s">
        <v>3164</v>
      </c>
      <c r="D494">
        <v>2470916</v>
      </c>
      <c r="E494" t="s">
        <v>3161</v>
      </c>
      <c r="F494" t="s">
        <v>412</v>
      </c>
      <c r="G494" t="s">
        <v>3165</v>
      </c>
      <c r="I494" t="s">
        <v>3163</v>
      </c>
      <c r="J494">
        <v>89</v>
      </c>
      <c r="K494" s="1" t="s">
        <v>323</v>
      </c>
      <c r="L494" t="s">
        <v>3162</v>
      </c>
      <c r="M494">
        <v>17741</v>
      </c>
      <c r="N494">
        <v>4</v>
      </c>
      <c r="O494">
        <v>28</v>
      </c>
      <c r="P494" t="s">
        <v>12358</v>
      </c>
      <c r="Q494" t="s">
        <v>678</v>
      </c>
      <c r="R494" t="s">
        <v>1520</v>
      </c>
      <c r="T494" t="s">
        <v>603</v>
      </c>
      <c r="U494" t="s">
        <v>306</v>
      </c>
    </row>
    <row r="495" spans="1:21" x14ac:dyDescent="0.3">
      <c r="A495" s="1" t="s">
        <v>3166</v>
      </c>
      <c r="B495" t="s">
        <v>453</v>
      </c>
      <c r="C495" t="s">
        <v>3169</v>
      </c>
      <c r="D495">
        <v>2517262</v>
      </c>
      <c r="E495" t="s">
        <v>3166</v>
      </c>
      <c r="G495" t="s">
        <v>3170</v>
      </c>
      <c r="J495">
        <v>47</v>
      </c>
      <c r="K495" s="1" t="s">
        <v>453</v>
      </c>
      <c r="L495" t="s">
        <v>3168</v>
      </c>
      <c r="M495">
        <v>16990</v>
      </c>
      <c r="N495">
        <v>1</v>
      </c>
      <c r="O495">
        <v>27</v>
      </c>
      <c r="P495" t="s">
        <v>12359</v>
      </c>
      <c r="Q495" t="s">
        <v>403</v>
      </c>
      <c r="R495" t="s">
        <v>956</v>
      </c>
      <c r="T495" t="s">
        <v>3167</v>
      </c>
      <c r="U495" t="s">
        <v>296</v>
      </c>
    </row>
    <row r="496" spans="1:21" x14ac:dyDescent="0.3">
      <c r="A496" s="1" t="s">
        <v>3172</v>
      </c>
      <c r="B496" t="s">
        <v>453</v>
      </c>
      <c r="C496" t="s">
        <v>3174</v>
      </c>
      <c r="D496">
        <v>2969294</v>
      </c>
      <c r="E496" t="s">
        <v>3172</v>
      </c>
      <c r="G496" t="s">
        <v>3175</v>
      </c>
      <c r="H496">
        <v>5</v>
      </c>
      <c r="J496">
        <v>38</v>
      </c>
      <c r="K496" s="1" t="s">
        <v>453</v>
      </c>
      <c r="L496" t="s">
        <v>3173</v>
      </c>
      <c r="M496">
        <v>17030</v>
      </c>
      <c r="N496">
        <v>2</v>
      </c>
      <c r="O496">
        <v>23</v>
      </c>
      <c r="P496" t="s">
        <v>12360</v>
      </c>
      <c r="Q496" t="s">
        <v>362</v>
      </c>
      <c r="R496" t="s">
        <v>377</v>
      </c>
      <c r="T496" t="s">
        <v>1088</v>
      </c>
      <c r="U496" t="s">
        <v>296</v>
      </c>
    </row>
    <row r="497" spans="1:21" x14ac:dyDescent="0.3">
      <c r="A497" s="1" t="s">
        <v>3176</v>
      </c>
      <c r="B497" t="s">
        <v>453</v>
      </c>
      <c r="C497" t="s">
        <v>3178</v>
      </c>
      <c r="D497">
        <v>15369</v>
      </c>
      <c r="E497" t="s">
        <v>3176</v>
      </c>
      <c r="G497" t="s">
        <v>3179</v>
      </c>
      <c r="J497">
        <v>25</v>
      </c>
      <c r="K497" s="1" t="s">
        <v>453</v>
      </c>
      <c r="L497" t="s">
        <v>1768</v>
      </c>
      <c r="M497">
        <v>14731</v>
      </c>
      <c r="N497">
        <v>7</v>
      </c>
      <c r="O497">
        <v>29</v>
      </c>
      <c r="P497" t="s">
        <v>12361</v>
      </c>
      <c r="Q497" t="s">
        <v>399</v>
      </c>
      <c r="R497" t="s">
        <v>709</v>
      </c>
      <c r="T497" t="s">
        <v>3177</v>
      </c>
      <c r="U497" t="s">
        <v>296</v>
      </c>
    </row>
    <row r="498" spans="1:21" x14ac:dyDescent="0.3">
      <c r="A498" s="1" t="s">
        <v>3181</v>
      </c>
      <c r="C498" t="s">
        <v>3182</v>
      </c>
      <c r="E498" t="s">
        <v>3181</v>
      </c>
      <c r="J498">
        <v>0</v>
      </c>
      <c r="K498" s="1" t="s">
        <v>297</v>
      </c>
      <c r="L498" t="s">
        <v>2440</v>
      </c>
      <c r="M498">
        <v>19794</v>
      </c>
      <c r="N498">
        <v>0</v>
      </c>
      <c r="P498" t="s">
        <v>12362</v>
      </c>
      <c r="Q498" t="s">
        <v>297</v>
      </c>
      <c r="R498" t="s">
        <v>297</v>
      </c>
      <c r="T498" t="s">
        <v>559</v>
      </c>
      <c r="U498" t="s">
        <v>296</v>
      </c>
    </row>
    <row r="499" spans="1:21" x14ac:dyDescent="0.3">
      <c r="A499" s="1" t="s">
        <v>3183</v>
      </c>
      <c r="B499" t="s">
        <v>453</v>
      </c>
      <c r="C499" t="s">
        <v>3186</v>
      </c>
      <c r="D499">
        <v>12516</v>
      </c>
      <c r="E499" t="s">
        <v>3183</v>
      </c>
      <c r="G499" t="s">
        <v>3187</v>
      </c>
      <c r="J499">
        <v>28</v>
      </c>
      <c r="K499" s="1" t="s">
        <v>453</v>
      </c>
      <c r="L499" t="s">
        <v>3185</v>
      </c>
      <c r="M499">
        <v>8699</v>
      </c>
      <c r="N499">
        <v>6</v>
      </c>
      <c r="O499">
        <v>30</v>
      </c>
      <c r="P499" t="s">
        <v>12363</v>
      </c>
      <c r="Q499" t="s">
        <v>362</v>
      </c>
      <c r="R499" t="s">
        <v>319</v>
      </c>
      <c r="T499" t="s">
        <v>3184</v>
      </c>
      <c r="U499" t="s">
        <v>296</v>
      </c>
    </row>
    <row r="500" spans="1:21" x14ac:dyDescent="0.3">
      <c r="A500" s="1" t="s">
        <v>3188</v>
      </c>
      <c r="B500" t="s">
        <v>350</v>
      </c>
      <c r="C500" t="s">
        <v>3189</v>
      </c>
      <c r="D500">
        <v>13225</v>
      </c>
      <c r="E500" t="s">
        <v>3188</v>
      </c>
      <c r="G500" t="s">
        <v>3190</v>
      </c>
      <c r="J500">
        <v>14</v>
      </c>
      <c r="K500" s="1" t="s">
        <v>350</v>
      </c>
      <c r="L500" t="s">
        <v>620</v>
      </c>
      <c r="M500">
        <v>11313</v>
      </c>
      <c r="N500">
        <v>9</v>
      </c>
      <c r="O500">
        <v>31</v>
      </c>
      <c r="P500" t="s">
        <v>12364</v>
      </c>
      <c r="Q500" t="s">
        <v>320</v>
      </c>
      <c r="R500" t="s">
        <v>377</v>
      </c>
      <c r="T500" t="s">
        <v>488</v>
      </c>
      <c r="U500" t="s">
        <v>296</v>
      </c>
    </row>
    <row r="501" spans="1:21" x14ac:dyDescent="0.3">
      <c r="A501" s="1" t="s">
        <v>3191</v>
      </c>
      <c r="B501" t="s">
        <v>350</v>
      </c>
      <c r="C501" t="s">
        <v>3193</v>
      </c>
      <c r="D501">
        <v>2574271</v>
      </c>
      <c r="E501" t="s">
        <v>3191</v>
      </c>
      <c r="J501">
        <v>83</v>
      </c>
      <c r="K501" s="1" t="s">
        <v>350</v>
      </c>
      <c r="L501" t="s">
        <v>3192</v>
      </c>
      <c r="M501">
        <v>17444</v>
      </c>
      <c r="N501">
        <v>0</v>
      </c>
      <c r="P501" t="s">
        <v>12365</v>
      </c>
      <c r="Q501" t="s">
        <v>347</v>
      </c>
      <c r="R501" t="s">
        <v>782</v>
      </c>
      <c r="T501" t="s">
        <v>862</v>
      </c>
      <c r="U501" t="s">
        <v>296</v>
      </c>
    </row>
    <row r="502" spans="1:21" x14ac:dyDescent="0.3">
      <c r="A502" s="1" t="s">
        <v>3194</v>
      </c>
      <c r="B502" t="s">
        <v>350</v>
      </c>
      <c r="C502" t="s">
        <v>3195</v>
      </c>
      <c r="D502">
        <v>2574603</v>
      </c>
      <c r="E502" t="s">
        <v>3194</v>
      </c>
      <c r="G502" t="s">
        <v>1210</v>
      </c>
      <c r="J502">
        <v>84</v>
      </c>
      <c r="K502" s="1" t="s">
        <v>350</v>
      </c>
      <c r="L502" t="s">
        <v>1129</v>
      </c>
      <c r="M502">
        <v>17222</v>
      </c>
      <c r="N502">
        <v>0</v>
      </c>
      <c r="O502">
        <v>26</v>
      </c>
      <c r="P502" t="s">
        <v>12366</v>
      </c>
      <c r="Q502" t="s">
        <v>331</v>
      </c>
      <c r="R502" t="s">
        <v>349</v>
      </c>
      <c r="T502" t="s">
        <v>333</v>
      </c>
      <c r="U502" t="s">
        <v>296</v>
      </c>
    </row>
    <row r="503" spans="1:21" x14ac:dyDescent="0.3">
      <c r="A503" s="1" t="s">
        <v>3196</v>
      </c>
      <c r="B503" t="s">
        <v>313</v>
      </c>
      <c r="C503" t="s">
        <v>3200</v>
      </c>
      <c r="D503">
        <v>3059773</v>
      </c>
      <c r="E503" t="s">
        <v>3196</v>
      </c>
      <c r="G503" t="s">
        <v>3201</v>
      </c>
      <c r="I503" t="s">
        <v>3199</v>
      </c>
      <c r="J503">
        <v>6</v>
      </c>
      <c r="K503" s="1" t="s">
        <v>313</v>
      </c>
      <c r="L503" t="s">
        <v>3198</v>
      </c>
      <c r="M503">
        <v>20595</v>
      </c>
      <c r="N503">
        <v>1</v>
      </c>
      <c r="O503">
        <v>24</v>
      </c>
      <c r="P503" t="s">
        <v>12367</v>
      </c>
      <c r="Q503" t="s">
        <v>320</v>
      </c>
      <c r="R503" t="s">
        <v>931</v>
      </c>
      <c r="T503" t="s">
        <v>3197</v>
      </c>
      <c r="U503" t="s">
        <v>296</v>
      </c>
    </row>
    <row r="504" spans="1:21" x14ac:dyDescent="0.3">
      <c r="A504" s="1" t="s">
        <v>3204</v>
      </c>
      <c r="B504" t="s">
        <v>313</v>
      </c>
      <c r="C504" t="s">
        <v>3206</v>
      </c>
      <c r="D504">
        <v>13309</v>
      </c>
      <c r="E504" t="s">
        <v>3204</v>
      </c>
      <c r="G504" t="s">
        <v>3207</v>
      </c>
      <c r="J504">
        <v>6</v>
      </c>
      <c r="K504" s="1" t="s">
        <v>313</v>
      </c>
      <c r="L504" t="s">
        <v>3205</v>
      </c>
      <c r="M504">
        <v>17077</v>
      </c>
      <c r="N504">
        <v>1</v>
      </c>
      <c r="O504">
        <v>30</v>
      </c>
      <c r="P504" t="s">
        <v>12368</v>
      </c>
      <c r="Q504" t="s">
        <v>347</v>
      </c>
      <c r="R504" t="s">
        <v>689</v>
      </c>
      <c r="T504" t="s">
        <v>1785</v>
      </c>
      <c r="U504" t="s">
        <v>296</v>
      </c>
    </row>
    <row r="505" spans="1:21" x14ac:dyDescent="0.3">
      <c r="A505" s="1" t="s">
        <v>3208</v>
      </c>
      <c r="B505" t="s">
        <v>350</v>
      </c>
      <c r="C505" t="s">
        <v>3210</v>
      </c>
      <c r="D505">
        <v>3124537</v>
      </c>
      <c r="E505" t="s">
        <v>3208</v>
      </c>
      <c r="F505" t="s">
        <v>342</v>
      </c>
      <c r="G505" t="s">
        <v>3211</v>
      </c>
      <c r="H505">
        <v>2</v>
      </c>
      <c r="J505">
        <v>19</v>
      </c>
      <c r="K505" s="1" t="s">
        <v>350</v>
      </c>
      <c r="L505" t="s">
        <v>1129</v>
      </c>
      <c r="M505">
        <v>20835</v>
      </c>
      <c r="N505">
        <v>0</v>
      </c>
      <c r="O505">
        <v>22</v>
      </c>
      <c r="P505" t="s">
        <v>12369</v>
      </c>
      <c r="Q505" t="s">
        <v>331</v>
      </c>
      <c r="R505" t="s">
        <v>653</v>
      </c>
      <c r="T505" t="s">
        <v>3209</v>
      </c>
      <c r="U505" t="s">
        <v>300</v>
      </c>
    </row>
    <row r="506" spans="1:21" x14ac:dyDescent="0.3">
      <c r="A506" s="1" t="s">
        <v>3212</v>
      </c>
      <c r="B506" t="s">
        <v>439</v>
      </c>
      <c r="C506" t="s">
        <v>3214</v>
      </c>
      <c r="D506">
        <v>3821683</v>
      </c>
      <c r="E506" t="s">
        <v>3212</v>
      </c>
      <c r="F506" t="s">
        <v>672</v>
      </c>
      <c r="G506" t="s">
        <v>3180</v>
      </c>
      <c r="H506">
        <v>1</v>
      </c>
      <c r="J506">
        <v>2</v>
      </c>
      <c r="K506" s="1" t="s">
        <v>439</v>
      </c>
      <c r="L506" t="s">
        <v>3213</v>
      </c>
      <c r="M506">
        <v>21114</v>
      </c>
      <c r="N506">
        <v>0</v>
      </c>
      <c r="O506">
        <v>22</v>
      </c>
      <c r="P506" t="s">
        <v>12370</v>
      </c>
      <c r="Q506" t="s">
        <v>494</v>
      </c>
      <c r="R506" t="s">
        <v>349</v>
      </c>
      <c r="T506" t="s">
        <v>580</v>
      </c>
      <c r="U506" t="s">
        <v>300</v>
      </c>
    </row>
    <row r="507" spans="1:21" x14ac:dyDescent="0.3">
      <c r="A507" s="1" t="s">
        <v>3215</v>
      </c>
      <c r="B507" t="s">
        <v>453</v>
      </c>
      <c r="C507" t="s">
        <v>3217</v>
      </c>
      <c r="D507">
        <v>4057659</v>
      </c>
      <c r="E507" t="s">
        <v>3215</v>
      </c>
      <c r="F507" t="s">
        <v>724</v>
      </c>
      <c r="G507" t="s">
        <v>2509</v>
      </c>
      <c r="I507" t="s">
        <v>3216</v>
      </c>
      <c r="J507">
        <v>49</v>
      </c>
      <c r="K507" s="1" t="s">
        <v>453</v>
      </c>
      <c r="L507" t="s">
        <v>1252</v>
      </c>
      <c r="M507">
        <v>20561</v>
      </c>
      <c r="N507">
        <v>1</v>
      </c>
      <c r="O507">
        <v>24</v>
      </c>
      <c r="P507" t="s">
        <v>12371</v>
      </c>
      <c r="Q507" t="s">
        <v>347</v>
      </c>
      <c r="R507" t="s">
        <v>444</v>
      </c>
      <c r="T507" t="s">
        <v>422</v>
      </c>
      <c r="U507" t="s">
        <v>306</v>
      </c>
    </row>
    <row r="508" spans="1:21" x14ac:dyDescent="0.3">
      <c r="A508" s="1" t="s">
        <v>3218</v>
      </c>
      <c r="B508" t="s">
        <v>350</v>
      </c>
      <c r="C508" t="s">
        <v>3220</v>
      </c>
      <c r="D508">
        <v>16811</v>
      </c>
      <c r="E508" t="s">
        <v>3218</v>
      </c>
      <c r="G508" t="s">
        <v>2909</v>
      </c>
      <c r="J508">
        <v>0</v>
      </c>
      <c r="K508" s="1" t="s">
        <v>350</v>
      </c>
      <c r="L508" t="s">
        <v>1299</v>
      </c>
      <c r="M508">
        <v>16064</v>
      </c>
      <c r="N508">
        <v>3</v>
      </c>
      <c r="O508">
        <v>27</v>
      </c>
      <c r="P508" t="s">
        <v>12372</v>
      </c>
      <c r="Q508" t="s">
        <v>331</v>
      </c>
      <c r="R508" t="s">
        <v>782</v>
      </c>
      <c r="T508" t="s">
        <v>3219</v>
      </c>
      <c r="U508" t="s">
        <v>296</v>
      </c>
    </row>
    <row r="509" spans="1:21" x14ac:dyDescent="0.3">
      <c r="A509" s="1" t="s">
        <v>3221</v>
      </c>
      <c r="B509" t="s">
        <v>350</v>
      </c>
      <c r="C509" t="s">
        <v>3224</v>
      </c>
      <c r="D509">
        <v>3123075</v>
      </c>
      <c r="E509" t="s">
        <v>3221</v>
      </c>
      <c r="F509" t="s">
        <v>491</v>
      </c>
      <c r="G509" t="s">
        <v>3225</v>
      </c>
      <c r="H509">
        <v>3</v>
      </c>
      <c r="I509" t="s">
        <v>3223</v>
      </c>
      <c r="J509">
        <v>14</v>
      </c>
      <c r="K509" s="1" t="s">
        <v>350</v>
      </c>
      <c r="L509" t="s">
        <v>3222</v>
      </c>
      <c r="M509">
        <v>20038</v>
      </c>
      <c r="N509">
        <v>1</v>
      </c>
      <c r="O509">
        <v>23</v>
      </c>
      <c r="P509" t="s">
        <v>12373</v>
      </c>
      <c r="Q509" t="s">
        <v>494</v>
      </c>
      <c r="R509" t="s">
        <v>66</v>
      </c>
      <c r="T509" t="s">
        <v>1122</v>
      </c>
      <c r="U509" t="s">
        <v>300</v>
      </c>
    </row>
    <row r="510" spans="1:21" x14ac:dyDescent="0.3">
      <c r="A510" s="1" t="s">
        <v>3228</v>
      </c>
      <c r="B510" t="s">
        <v>323</v>
      </c>
      <c r="C510" t="s">
        <v>3232</v>
      </c>
      <c r="D510">
        <v>3039924</v>
      </c>
      <c r="E510" t="s">
        <v>3228</v>
      </c>
      <c r="G510" t="s">
        <v>3233</v>
      </c>
      <c r="I510" t="s">
        <v>3231</v>
      </c>
      <c r="J510">
        <v>45</v>
      </c>
      <c r="K510" s="1" t="s">
        <v>323</v>
      </c>
      <c r="L510" t="s">
        <v>3230</v>
      </c>
      <c r="M510">
        <v>17021</v>
      </c>
      <c r="N510">
        <v>4</v>
      </c>
      <c r="O510">
        <v>27</v>
      </c>
      <c r="P510" t="s">
        <v>12374</v>
      </c>
      <c r="Q510" t="s">
        <v>347</v>
      </c>
      <c r="R510" t="s">
        <v>702</v>
      </c>
      <c r="S510" t="s">
        <v>512</v>
      </c>
      <c r="T510" t="s">
        <v>3229</v>
      </c>
      <c r="U510" t="s">
        <v>513</v>
      </c>
    </row>
    <row r="511" spans="1:21" x14ac:dyDescent="0.3">
      <c r="A511" s="1" t="s">
        <v>3234</v>
      </c>
      <c r="B511" t="s">
        <v>350</v>
      </c>
      <c r="C511" t="s">
        <v>3237</v>
      </c>
      <c r="D511">
        <v>3060950</v>
      </c>
      <c r="E511" t="s">
        <v>3234</v>
      </c>
      <c r="F511" t="s">
        <v>491</v>
      </c>
      <c r="G511" t="s">
        <v>3238</v>
      </c>
      <c r="I511" t="s">
        <v>3236</v>
      </c>
      <c r="J511">
        <v>16</v>
      </c>
      <c r="K511" s="1" t="s">
        <v>350</v>
      </c>
      <c r="L511" t="s">
        <v>3235</v>
      </c>
      <c r="M511">
        <v>18516</v>
      </c>
      <c r="N511">
        <v>3</v>
      </c>
      <c r="O511">
        <v>26</v>
      </c>
      <c r="P511" t="s">
        <v>12375</v>
      </c>
      <c r="Q511" t="s">
        <v>494</v>
      </c>
      <c r="R511" t="s">
        <v>571</v>
      </c>
      <c r="T511" t="s">
        <v>1609</v>
      </c>
      <c r="U511" t="s">
        <v>306</v>
      </c>
    </row>
    <row r="512" spans="1:21" x14ac:dyDescent="0.3">
      <c r="A512" s="1" t="s">
        <v>3239</v>
      </c>
      <c r="B512" t="s">
        <v>350</v>
      </c>
      <c r="C512" t="s">
        <v>3241</v>
      </c>
      <c r="E512" t="s">
        <v>3239</v>
      </c>
      <c r="G512" t="s">
        <v>1658</v>
      </c>
      <c r="J512">
        <v>8</v>
      </c>
      <c r="K512" s="1" t="s">
        <v>350</v>
      </c>
      <c r="L512" t="s">
        <v>3240</v>
      </c>
      <c r="M512">
        <v>18784</v>
      </c>
      <c r="N512">
        <v>0</v>
      </c>
      <c r="O512">
        <v>26</v>
      </c>
      <c r="P512" t="s">
        <v>12376</v>
      </c>
      <c r="Q512" t="s">
        <v>347</v>
      </c>
      <c r="R512" t="s">
        <v>794</v>
      </c>
      <c r="T512" t="s">
        <v>466</v>
      </c>
      <c r="U512" t="s">
        <v>296</v>
      </c>
    </row>
    <row r="513" spans="1:21" x14ac:dyDescent="0.3">
      <c r="A513" s="1" t="s">
        <v>3242</v>
      </c>
      <c r="B513" t="s">
        <v>350</v>
      </c>
      <c r="C513" t="s">
        <v>3244</v>
      </c>
      <c r="D513">
        <v>17048</v>
      </c>
      <c r="E513" t="s">
        <v>3242</v>
      </c>
      <c r="G513" t="s">
        <v>3245</v>
      </c>
      <c r="H513">
        <v>3</v>
      </c>
      <c r="J513">
        <v>17</v>
      </c>
      <c r="K513" s="1" t="s">
        <v>3243</v>
      </c>
      <c r="L513" t="s">
        <v>447</v>
      </c>
      <c r="M513">
        <v>16242</v>
      </c>
      <c r="N513">
        <v>5</v>
      </c>
      <c r="O513">
        <v>28</v>
      </c>
      <c r="P513" t="s">
        <v>12377</v>
      </c>
      <c r="Q513" t="s">
        <v>320</v>
      </c>
      <c r="R513" t="s">
        <v>1273</v>
      </c>
      <c r="T513" t="s">
        <v>1259</v>
      </c>
      <c r="U513" t="s">
        <v>296</v>
      </c>
    </row>
    <row r="514" spans="1:21" x14ac:dyDescent="0.3">
      <c r="A514" s="1" t="s">
        <v>3247</v>
      </c>
      <c r="B514" t="s">
        <v>453</v>
      </c>
      <c r="C514" t="s">
        <v>3249</v>
      </c>
      <c r="D514">
        <v>2972282</v>
      </c>
      <c r="E514" t="s">
        <v>3247</v>
      </c>
      <c r="G514" t="s">
        <v>3250</v>
      </c>
      <c r="I514" t="s">
        <v>3248</v>
      </c>
      <c r="J514">
        <v>34</v>
      </c>
      <c r="K514" s="1" t="s">
        <v>453</v>
      </c>
      <c r="L514" t="s">
        <v>516</v>
      </c>
      <c r="M514">
        <v>17101</v>
      </c>
      <c r="N514">
        <v>4</v>
      </c>
      <c r="O514">
        <v>26</v>
      </c>
      <c r="P514" t="s">
        <v>12378</v>
      </c>
      <c r="Q514" t="s">
        <v>494</v>
      </c>
      <c r="R514" t="s">
        <v>432</v>
      </c>
      <c r="T514" t="s">
        <v>1858</v>
      </c>
      <c r="U514" t="s">
        <v>296</v>
      </c>
    </row>
    <row r="515" spans="1:21" x14ac:dyDescent="0.3">
      <c r="A515" s="1" t="s">
        <v>3251</v>
      </c>
      <c r="B515" t="s">
        <v>313</v>
      </c>
      <c r="C515" t="s">
        <v>3254</v>
      </c>
      <c r="D515">
        <v>3045169</v>
      </c>
      <c r="E515" t="s">
        <v>3251</v>
      </c>
      <c r="F515" t="s">
        <v>367</v>
      </c>
      <c r="G515" t="s">
        <v>3255</v>
      </c>
      <c r="H515">
        <v>3</v>
      </c>
      <c r="I515" t="s">
        <v>3253</v>
      </c>
      <c r="J515">
        <v>8</v>
      </c>
      <c r="K515" s="1" t="s">
        <v>313</v>
      </c>
      <c r="L515" t="s">
        <v>3252</v>
      </c>
      <c r="M515">
        <v>20283</v>
      </c>
      <c r="N515">
        <v>1</v>
      </c>
      <c r="O515">
        <v>24</v>
      </c>
      <c r="P515" t="s">
        <v>12379</v>
      </c>
      <c r="Q515" t="s">
        <v>320</v>
      </c>
      <c r="R515" t="s">
        <v>414</v>
      </c>
      <c r="T515" t="s">
        <v>1025</v>
      </c>
      <c r="U515" t="s">
        <v>300</v>
      </c>
    </row>
    <row r="516" spans="1:21" x14ac:dyDescent="0.3">
      <c r="A516" s="1" t="s">
        <v>168</v>
      </c>
      <c r="B516" t="s">
        <v>453</v>
      </c>
      <c r="C516" t="s">
        <v>3259</v>
      </c>
      <c r="D516">
        <v>2979843</v>
      </c>
      <c r="E516" t="s">
        <v>168</v>
      </c>
      <c r="F516" t="s">
        <v>525</v>
      </c>
      <c r="G516" t="s">
        <v>3260</v>
      </c>
      <c r="H516">
        <v>1</v>
      </c>
      <c r="I516" t="s">
        <v>3258</v>
      </c>
      <c r="J516">
        <v>32</v>
      </c>
      <c r="K516" s="1" t="s">
        <v>453</v>
      </c>
      <c r="L516" t="s">
        <v>3257</v>
      </c>
      <c r="M516">
        <v>18003</v>
      </c>
      <c r="N516">
        <v>3</v>
      </c>
      <c r="O516">
        <v>25</v>
      </c>
      <c r="P516" t="s">
        <v>12380</v>
      </c>
      <c r="Q516" t="s">
        <v>331</v>
      </c>
      <c r="R516" t="s">
        <v>319</v>
      </c>
      <c r="T516" t="s">
        <v>3256</v>
      </c>
      <c r="U516" t="s">
        <v>300</v>
      </c>
    </row>
    <row r="517" spans="1:21" x14ac:dyDescent="0.3">
      <c r="A517" s="1" t="s">
        <v>3263</v>
      </c>
      <c r="B517" t="s">
        <v>350</v>
      </c>
      <c r="C517" t="s">
        <v>3264</v>
      </c>
      <c r="D517">
        <v>3059733</v>
      </c>
      <c r="E517" t="s">
        <v>3263</v>
      </c>
      <c r="G517" t="s">
        <v>3265</v>
      </c>
      <c r="H517">
        <v>6</v>
      </c>
      <c r="J517">
        <v>85</v>
      </c>
      <c r="K517" s="1" t="s">
        <v>350</v>
      </c>
      <c r="L517" t="s">
        <v>516</v>
      </c>
      <c r="M517">
        <v>20273</v>
      </c>
      <c r="N517">
        <v>1</v>
      </c>
      <c r="O517">
        <v>24</v>
      </c>
      <c r="P517" t="s">
        <v>12381</v>
      </c>
      <c r="Q517" t="s">
        <v>403</v>
      </c>
      <c r="R517" t="s">
        <v>387</v>
      </c>
      <c r="T517" t="s">
        <v>1361</v>
      </c>
      <c r="U517" t="s">
        <v>296</v>
      </c>
    </row>
    <row r="518" spans="1:21" x14ac:dyDescent="0.3">
      <c r="A518" s="1" t="s">
        <v>3266</v>
      </c>
      <c r="B518" t="s">
        <v>323</v>
      </c>
      <c r="C518" t="s">
        <v>3268</v>
      </c>
      <c r="D518">
        <v>3052166</v>
      </c>
      <c r="E518" t="s">
        <v>3266</v>
      </c>
      <c r="F518" t="s">
        <v>342</v>
      </c>
      <c r="G518" t="s">
        <v>3269</v>
      </c>
      <c r="H518">
        <v>4</v>
      </c>
      <c r="I518" t="s">
        <v>3267</v>
      </c>
      <c r="J518">
        <v>81</v>
      </c>
      <c r="K518" s="1" t="s">
        <v>323</v>
      </c>
      <c r="L518" t="s">
        <v>2065</v>
      </c>
      <c r="M518">
        <v>19176</v>
      </c>
      <c r="N518">
        <v>2</v>
      </c>
      <c r="O518">
        <v>24</v>
      </c>
      <c r="P518" t="s">
        <v>12382</v>
      </c>
      <c r="Q518" t="s">
        <v>320</v>
      </c>
      <c r="R518" t="s">
        <v>956</v>
      </c>
      <c r="T518" t="s">
        <v>1565</v>
      </c>
      <c r="U518" t="s">
        <v>300</v>
      </c>
    </row>
    <row r="519" spans="1:21" x14ac:dyDescent="0.3">
      <c r="A519" s="1" t="s">
        <v>3270</v>
      </c>
      <c r="B519" t="s">
        <v>350</v>
      </c>
      <c r="C519" t="s">
        <v>3272</v>
      </c>
      <c r="D519">
        <v>2514119</v>
      </c>
      <c r="E519" t="s">
        <v>3270</v>
      </c>
      <c r="G519" t="s">
        <v>3273</v>
      </c>
      <c r="J519">
        <v>82</v>
      </c>
      <c r="K519" s="1" t="s">
        <v>350</v>
      </c>
      <c r="L519" t="s">
        <v>3271</v>
      </c>
      <c r="M519">
        <v>17239</v>
      </c>
      <c r="N519">
        <v>0</v>
      </c>
      <c r="O519">
        <v>27</v>
      </c>
      <c r="P519" t="s">
        <v>12383</v>
      </c>
      <c r="Q519" t="s">
        <v>310</v>
      </c>
      <c r="R519" t="s">
        <v>438</v>
      </c>
      <c r="T519" t="s">
        <v>3001</v>
      </c>
      <c r="U519" t="s">
        <v>296</v>
      </c>
    </row>
    <row r="520" spans="1:21" x14ac:dyDescent="0.3">
      <c r="A520" s="1" t="s">
        <v>358</v>
      </c>
      <c r="B520" t="s">
        <v>323</v>
      </c>
      <c r="C520" t="s">
        <v>3277</v>
      </c>
      <c r="D520">
        <v>9592</v>
      </c>
      <c r="E520" t="s">
        <v>358</v>
      </c>
      <c r="F520" t="s">
        <v>446</v>
      </c>
      <c r="G520" t="s">
        <v>3278</v>
      </c>
      <c r="H520">
        <v>2</v>
      </c>
      <c r="I520" t="s">
        <v>3276</v>
      </c>
      <c r="J520">
        <v>85</v>
      </c>
      <c r="K520" s="1" t="s">
        <v>323</v>
      </c>
      <c r="L520" t="s">
        <v>495</v>
      </c>
      <c r="M520">
        <v>5084</v>
      </c>
      <c r="N520">
        <v>13</v>
      </c>
      <c r="O520">
        <v>35</v>
      </c>
      <c r="P520" t="s">
        <v>12384</v>
      </c>
      <c r="Q520" t="s">
        <v>320</v>
      </c>
      <c r="R520" t="s">
        <v>518</v>
      </c>
      <c r="T520" t="s">
        <v>3275</v>
      </c>
      <c r="U520" t="s">
        <v>300</v>
      </c>
    </row>
    <row r="521" spans="1:21" x14ac:dyDescent="0.3">
      <c r="A521" s="1" t="s">
        <v>3280</v>
      </c>
      <c r="B521" t="s">
        <v>323</v>
      </c>
      <c r="C521" t="s">
        <v>3282</v>
      </c>
      <c r="D521">
        <v>3115981</v>
      </c>
      <c r="E521" t="s">
        <v>3280</v>
      </c>
      <c r="F521" t="s">
        <v>901</v>
      </c>
      <c r="G521" t="s">
        <v>1061</v>
      </c>
      <c r="J521">
        <v>49</v>
      </c>
      <c r="K521" s="1" t="s">
        <v>323</v>
      </c>
      <c r="L521" t="s">
        <v>3281</v>
      </c>
      <c r="M521">
        <v>21208</v>
      </c>
      <c r="N521">
        <v>0</v>
      </c>
      <c r="O521">
        <v>23</v>
      </c>
      <c r="P521" t="s">
        <v>12385</v>
      </c>
      <c r="Q521" t="s">
        <v>678</v>
      </c>
      <c r="R521" t="s">
        <v>460</v>
      </c>
      <c r="T521" t="s">
        <v>2845</v>
      </c>
      <c r="U521" t="s">
        <v>300</v>
      </c>
    </row>
    <row r="522" spans="1:21" x14ac:dyDescent="0.3">
      <c r="A522" s="1" t="s">
        <v>3286</v>
      </c>
      <c r="B522" t="s">
        <v>565</v>
      </c>
      <c r="C522" t="s">
        <v>3288</v>
      </c>
      <c r="D522">
        <v>3045375</v>
      </c>
      <c r="E522" t="s">
        <v>3286</v>
      </c>
      <c r="G522" t="s">
        <v>3289</v>
      </c>
      <c r="H522">
        <v>7</v>
      </c>
      <c r="J522">
        <v>43</v>
      </c>
      <c r="K522" s="1" t="s">
        <v>453</v>
      </c>
      <c r="L522" t="s">
        <v>3287</v>
      </c>
      <c r="M522">
        <v>19439</v>
      </c>
      <c r="N522">
        <v>2</v>
      </c>
      <c r="O522">
        <v>24</v>
      </c>
      <c r="P522" t="s">
        <v>12386</v>
      </c>
      <c r="Q522" t="s">
        <v>310</v>
      </c>
      <c r="R522" t="s">
        <v>958</v>
      </c>
      <c r="T522" t="s">
        <v>2157</v>
      </c>
      <c r="U522" t="s">
        <v>296</v>
      </c>
    </row>
    <row r="523" spans="1:21" x14ac:dyDescent="0.3">
      <c r="A523" s="1" t="s">
        <v>3291</v>
      </c>
      <c r="B523" t="s">
        <v>323</v>
      </c>
      <c r="C523" t="s">
        <v>3295</v>
      </c>
      <c r="D523">
        <v>3040210</v>
      </c>
      <c r="E523" t="s">
        <v>3291</v>
      </c>
      <c r="F523" t="s">
        <v>373</v>
      </c>
      <c r="G523" t="s">
        <v>3296</v>
      </c>
      <c r="I523" t="s">
        <v>3294</v>
      </c>
      <c r="J523">
        <v>79</v>
      </c>
      <c r="K523" s="1" t="s">
        <v>323</v>
      </c>
      <c r="L523" t="s">
        <v>3293</v>
      </c>
      <c r="M523">
        <v>20440</v>
      </c>
      <c r="N523">
        <v>1</v>
      </c>
      <c r="O523">
        <v>24</v>
      </c>
      <c r="P523" t="s">
        <v>12387</v>
      </c>
      <c r="Q523" t="s">
        <v>2395</v>
      </c>
      <c r="R523" t="s">
        <v>3292</v>
      </c>
      <c r="T523" t="s">
        <v>1750</v>
      </c>
      <c r="U523" t="s">
        <v>306</v>
      </c>
    </row>
    <row r="524" spans="1:21" x14ac:dyDescent="0.3">
      <c r="A524" s="1" t="s">
        <v>140</v>
      </c>
      <c r="B524" t="s">
        <v>439</v>
      </c>
      <c r="C524" t="s">
        <v>3299</v>
      </c>
      <c r="D524">
        <v>15683</v>
      </c>
      <c r="E524" t="s">
        <v>140</v>
      </c>
      <c r="F524" t="s">
        <v>337</v>
      </c>
      <c r="G524" t="s">
        <v>3300</v>
      </c>
      <c r="H524">
        <v>1</v>
      </c>
      <c r="I524" t="s">
        <v>3298</v>
      </c>
      <c r="J524">
        <v>9</v>
      </c>
      <c r="K524" s="1" t="s">
        <v>439</v>
      </c>
      <c r="L524" t="s">
        <v>3297</v>
      </c>
      <c r="M524">
        <v>14688</v>
      </c>
      <c r="N524">
        <v>7</v>
      </c>
      <c r="O524">
        <v>29</v>
      </c>
      <c r="P524" t="s">
        <v>12388</v>
      </c>
      <c r="Q524" t="s">
        <v>310</v>
      </c>
      <c r="R524" t="s">
        <v>395</v>
      </c>
      <c r="T524" t="s">
        <v>466</v>
      </c>
      <c r="U524" t="s">
        <v>300</v>
      </c>
    </row>
    <row r="525" spans="1:21" x14ac:dyDescent="0.3">
      <c r="A525" s="1" t="s">
        <v>3301</v>
      </c>
      <c r="C525" t="s">
        <v>3303</v>
      </c>
      <c r="E525" t="s">
        <v>3301</v>
      </c>
      <c r="J525">
        <v>0</v>
      </c>
      <c r="K525" s="1" t="s">
        <v>297</v>
      </c>
      <c r="L525" t="s">
        <v>3302</v>
      </c>
      <c r="M525">
        <v>17898</v>
      </c>
      <c r="N525">
        <v>0</v>
      </c>
      <c r="P525" t="s">
        <v>12389</v>
      </c>
      <c r="Q525" t="s">
        <v>297</v>
      </c>
      <c r="R525" t="s">
        <v>297</v>
      </c>
      <c r="T525" t="s">
        <v>2764</v>
      </c>
      <c r="U525" t="s">
        <v>296</v>
      </c>
    </row>
    <row r="526" spans="1:21" x14ac:dyDescent="0.3">
      <c r="A526" s="1" t="s">
        <v>3304</v>
      </c>
      <c r="B526" t="s">
        <v>350</v>
      </c>
      <c r="C526" t="s">
        <v>3308</v>
      </c>
      <c r="D526">
        <v>14583</v>
      </c>
      <c r="E526" t="s">
        <v>3304</v>
      </c>
      <c r="G526" t="s">
        <v>3309</v>
      </c>
      <c r="I526" t="s">
        <v>3307</v>
      </c>
      <c r="J526">
        <v>81</v>
      </c>
      <c r="K526" s="1" t="s">
        <v>350</v>
      </c>
      <c r="L526" t="s">
        <v>3306</v>
      </c>
      <c r="M526">
        <v>12722</v>
      </c>
      <c r="N526">
        <v>8</v>
      </c>
      <c r="O526">
        <v>30</v>
      </c>
      <c r="P526" t="s">
        <v>12390</v>
      </c>
      <c r="Q526" t="s">
        <v>347</v>
      </c>
      <c r="R526" t="s">
        <v>369</v>
      </c>
      <c r="T526" t="s">
        <v>3305</v>
      </c>
      <c r="U526" t="s">
        <v>296</v>
      </c>
    </row>
    <row r="527" spans="1:21" x14ac:dyDescent="0.3">
      <c r="A527" s="1" t="s">
        <v>3312</v>
      </c>
      <c r="B527" t="s">
        <v>323</v>
      </c>
      <c r="C527" t="s">
        <v>3315</v>
      </c>
      <c r="D527">
        <v>3049698</v>
      </c>
      <c r="E527" t="s">
        <v>3312</v>
      </c>
      <c r="F527" t="s">
        <v>555</v>
      </c>
      <c r="G527" t="s">
        <v>1389</v>
      </c>
      <c r="H527">
        <v>4</v>
      </c>
      <c r="I527" t="s">
        <v>3314</v>
      </c>
      <c r="J527">
        <v>86</v>
      </c>
      <c r="K527" s="1" t="s">
        <v>323</v>
      </c>
      <c r="L527" t="s">
        <v>3313</v>
      </c>
      <c r="M527">
        <v>19296</v>
      </c>
      <c r="N527">
        <v>2</v>
      </c>
      <c r="O527">
        <v>24</v>
      </c>
      <c r="P527" t="s">
        <v>12391</v>
      </c>
      <c r="Q527" t="s">
        <v>347</v>
      </c>
      <c r="R527" t="s">
        <v>699</v>
      </c>
      <c r="T527" t="s">
        <v>1130</v>
      </c>
      <c r="U527" t="s">
        <v>300</v>
      </c>
    </row>
    <row r="528" spans="1:21" x14ac:dyDescent="0.3">
      <c r="A528" s="1" t="s">
        <v>3316</v>
      </c>
      <c r="B528" t="s">
        <v>439</v>
      </c>
      <c r="C528" t="s">
        <v>3318</v>
      </c>
      <c r="D528">
        <v>3135726</v>
      </c>
      <c r="E528" t="s">
        <v>3316</v>
      </c>
      <c r="F528" t="s">
        <v>539</v>
      </c>
      <c r="G528" t="s">
        <v>3319</v>
      </c>
      <c r="H528">
        <v>2</v>
      </c>
      <c r="I528" t="s">
        <v>3317</v>
      </c>
      <c r="J528">
        <v>2</v>
      </c>
      <c r="K528" s="1" t="s">
        <v>439</v>
      </c>
      <c r="L528" t="s">
        <v>784</v>
      </c>
      <c r="M528">
        <v>18619</v>
      </c>
      <c r="N528">
        <v>3</v>
      </c>
      <c r="O528">
        <v>26</v>
      </c>
      <c r="P528" t="s">
        <v>12392</v>
      </c>
      <c r="Q528" t="s">
        <v>403</v>
      </c>
      <c r="R528" t="s">
        <v>364</v>
      </c>
      <c r="T528" t="s">
        <v>536</v>
      </c>
      <c r="U528" t="s">
        <v>300</v>
      </c>
    </row>
    <row r="529" spans="1:21" x14ac:dyDescent="0.3">
      <c r="A529" s="1" t="s">
        <v>3320</v>
      </c>
      <c r="B529" t="s">
        <v>453</v>
      </c>
      <c r="C529" t="s">
        <v>3322</v>
      </c>
      <c r="D529">
        <v>2986739</v>
      </c>
      <c r="E529" t="s">
        <v>3320</v>
      </c>
      <c r="G529" t="s">
        <v>3323</v>
      </c>
      <c r="J529">
        <v>45</v>
      </c>
      <c r="K529" s="1" t="s">
        <v>453</v>
      </c>
      <c r="L529" t="s">
        <v>3321</v>
      </c>
      <c r="M529">
        <v>17026</v>
      </c>
      <c r="N529">
        <v>4</v>
      </c>
      <c r="O529">
        <v>27</v>
      </c>
      <c r="P529" t="s">
        <v>12393</v>
      </c>
      <c r="Q529" t="s">
        <v>310</v>
      </c>
      <c r="R529" t="s">
        <v>606</v>
      </c>
      <c r="T529" t="s">
        <v>510</v>
      </c>
      <c r="U529" t="s">
        <v>296</v>
      </c>
    </row>
    <row r="530" spans="1:21" x14ac:dyDescent="0.3">
      <c r="A530" s="1" t="s">
        <v>3324</v>
      </c>
      <c r="B530" t="s">
        <v>350</v>
      </c>
      <c r="C530" t="s">
        <v>3326</v>
      </c>
      <c r="D530">
        <v>2578553</v>
      </c>
      <c r="E530" t="s">
        <v>3324</v>
      </c>
      <c r="G530" t="s">
        <v>3069</v>
      </c>
      <c r="I530" t="s">
        <v>3325</v>
      </c>
      <c r="J530">
        <v>19</v>
      </c>
      <c r="K530" s="1" t="s">
        <v>350</v>
      </c>
      <c r="L530" t="s">
        <v>3076</v>
      </c>
      <c r="M530">
        <v>18034</v>
      </c>
      <c r="N530">
        <v>3</v>
      </c>
      <c r="O530">
        <v>27</v>
      </c>
      <c r="P530" t="s">
        <v>12394</v>
      </c>
      <c r="Q530" t="s">
        <v>310</v>
      </c>
      <c r="R530" t="s">
        <v>794</v>
      </c>
      <c r="T530" t="s">
        <v>2843</v>
      </c>
      <c r="U530" t="s">
        <v>296</v>
      </c>
    </row>
    <row r="531" spans="1:21" x14ac:dyDescent="0.3">
      <c r="A531" s="1" t="s">
        <v>3327</v>
      </c>
      <c r="B531" t="s">
        <v>350</v>
      </c>
      <c r="C531" t="s">
        <v>3330</v>
      </c>
      <c r="D531">
        <v>3115330</v>
      </c>
      <c r="E531" t="s">
        <v>3327</v>
      </c>
      <c r="F531" t="s">
        <v>412</v>
      </c>
      <c r="G531" t="s">
        <v>2853</v>
      </c>
      <c r="H531">
        <v>2</v>
      </c>
      <c r="I531" t="s">
        <v>3329</v>
      </c>
      <c r="J531">
        <v>80</v>
      </c>
      <c r="K531" s="1" t="s">
        <v>350</v>
      </c>
      <c r="L531" t="s">
        <v>3328</v>
      </c>
      <c r="M531">
        <v>19006</v>
      </c>
      <c r="N531">
        <v>2</v>
      </c>
      <c r="O531">
        <v>23</v>
      </c>
      <c r="P531" t="s">
        <v>12395</v>
      </c>
      <c r="Q531" t="s">
        <v>320</v>
      </c>
      <c r="R531" t="s">
        <v>452</v>
      </c>
      <c r="T531" t="s">
        <v>449</v>
      </c>
      <c r="U531" t="s">
        <v>300</v>
      </c>
    </row>
    <row r="532" spans="1:21" x14ac:dyDescent="0.3">
      <c r="A532" s="1" t="s">
        <v>3332</v>
      </c>
      <c r="B532" t="s">
        <v>350</v>
      </c>
      <c r="C532" t="s">
        <v>3335</v>
      </c>
      <c r="D532">
        <v>16972</v>
      </c>
      <c r="E532" t="s">
        <v>3332</v>
      </c>
      <c r="G532" t="s">
        <v>1362</v>
      </c>
      <c r="H532">
        <v>2</v>
      </c>
      <c r="I532" t="s">
        <v>3334</v>
      </c>
      <c r="J532">
        <v>89</v>
      </c>
      <c r="K532" s="1" t="s">
        <v>350</v>
      </c>
      <c r="L532" t="s">
        <v>3333</v>
      </c>
      <c r="M532">
        <v>16274</v>
      </c>
      <c r="N532">
        <v>5</v>
      </c>
      <c r="O532">
        <v>27</v>
      </c>
      <c r="P532" t="s">
        <v>12396</v>
      </c>
      <c r="Q532" t="s">
        <v>403</v>
      </c>
      <c r="R532" t="s">
        <v>400</v>
      </c>
      <c r="T532" t="s">
        <v>849</v>
      </c>
      <c r="U532" t="s">
        <v>296</v>
      </c>
    </row>
    <row r="533" spans="1:21" x14ac:dyDescent="0.3">
      <c r="A533" s="1" t="s">
        <v>3336</v>
      </c>
      <c r="B533" t="s">
        <v>350</v>
      </c>
      <c r="C533" t="s">
        <v>3339</v>
      </c>
      <c r="D533">
        <v>2577578</v>
      </c>
      <c r="E533" t="s">
        <v>3336</v>
      </c>
      <c r="G533" t="s">
        <v>3340</v>
      </c>
      <c r="H533">
        <v>3</v>
      </c>
      <c r="J533">
        <v>16</v>
      </c>
      <c r="K533" s="1" t="s">
        <v>350</v>
      </c>
      <c r="L533" t="s">
        <v>3338</v>
      </c>
      <c r="M533">
        <v>17122</v>
      </c>
      <c r="N533">
        <v>1</v>
      </c>
      <c r="O533">
        <v>26</v>
      </c>
      <c r="P533" t="s">
        <v>12397</v>
      </c>
      <c r="Q533" t="s">
        <v>310</v>
      </c>
      <c r="R533" t="s">
        <v>540</v>
      </c>
      <c r="T533" t="s">
        <v>3337</v>
      </c>
      <c r="U533" t="s">
        <v>296</v>
      </c>
    </row>
    <row r="534" spans="1:21" x14ac:dyDescent="0.3">
      <c r="A534" s="1" t="s">
        <v>3341</v>
      </c>
      <c r="B534" t="s">
        <v>350</v>
      </c>
      <c r="C534" t="s">
        <v>3344</v>
      </c>
      <c r="D534">
        <v>3912558</v>
      </c>
      <c r="E534" t="s">
        <v>3341</v>
      </c>
      <c r="J534">
        <v>88</v>
      </c>
      <c r="K534" s="1" t="s">
        <v>350</v>
      </c>
      <c r="L534" t="s">
        <v>3343</v>
      </c>
      <c r="M534">
        <v>19724</v>
      </c>
      <c r="N534">
        <v>2</v>
      </c>
      <c r="P534" t="s">
        <v>12398</v>
      </c>
      <c r="Q534" t="s">
        <v>426</v>
      </c>
      <c r="R534" t="s">
        <v>578</v>
      </c>
      <c r="T534" t="s">
        <v>3342</v>
      </c>
      <c r="U534" t="s">
        <v>296</v>
      </c>
    </row>
    <row r="535" spans="1:21" x14ac:dyDescent="0.3">
      <c r="A535" s="1" t="s">
        <v>3345</v>
      </c>
      <c r="B535" t="s">
        <v>350</v>
      </c>
      <c r="C535" t="s">
        <v>3348</v>
      </c>
      <c r="D535">
        <v>3047968</v>
      </c>
      <c r="E535" t="s">
        <v>3345</v>
      </c>
      <c r="F535" t="s">
        <v>647</v>
      </c>
      <c r="G535" t="s">
        <v>2190</v>
      </c>
      <c r="H535">
        <v>2</v>
      </c>
      <c r="I535" t="s">
        <v>3347</v>
      </c>
      <c r="J535">
        <v>12</v>
      </c>
      <c r="K535" s="1" t="s">
        <v>350</v>
      </c>
      <c r="L535" t="s">
        <v>3346</v>
      </c>
      <c r="M535">
        <v>20582</v>
      </c>
      <c r="N535">
        <v>1</v>
      </c>
      <c r="O535">
        <v>25</v>
      </c>
      <c r="P535" t="s">
        <v>12399</v>
      </c>
      <c r="Q535" t="s">
        <v>494</v>
      </c>
      <c r="R535" t="s">
        <v>571</v>
      </c>
      <c r="T535" t="s">
        <v>732</v>
      </c>
      <c r="U535" t="s">
        <v>300</v>
      </c>
    </row>
    <row r="536" spans="1:21" x14ac:dyDescent="0.3">
      <c r="A536" s="1" t="s">
        <v>19</v>
      </c>
      <c r="B536" t="s">
        <v>453</v>
      </c>
      <c r="C536" t="s">
        <v>3352</v>
      </c>
      <c r="D536">
        <v>16782</v>
      </c>
      <c r="E536" t="s">
        <v>19</v>
      </c>
      <c r="F536" t="s">
        <v>539</v>
      </c>
      <c r="G536" t="s">
        <v>1753</v>
      </c>
      <c r="H536">
        <v>2</v>
      </c>
      <c r="I536" t="s">
        <v>3351</v>
      </c>
      <c r="J536">
        <v>28</v>
      </c>
      <c r="K536" s="1" t="s">
        <v>453</v>
      </c>
      <c r="L536" t="s">
        <v>3350</v>
      </c>
      <c r="M536">
        <v>16510</v>
      </c>
      <c r="N536">
        <v>5</v>
      </c>
      <c r="O536">
        <v>27</v>
      </c>
      <c r="P536" t="s">
        <v>12400</v>
      </c>
      <c r="Q536" t="s">
        <v>494</v>
      </c>
      <c r="R536" t="s">
        <v>349</v>
      </c>
      <c r="T536" t="s">
        <v>3349</v>
      </c>
      <c r="U536" t="s">
        <v>300</v>
      </c>
    </row>
    <row r="537" spans="1:21" x14ac:dyDescent="0.3">
      <c r="A537" s="1" t="s">
        <v>3355</v>
      </c>
      <c r="B537" t="s">
        <v>453</v>
      </c>
      <c r="C537" t="s">
        <v>3359</v>
      </c>
      <c r="D537">
        <v>17284</v>
      </c>
      <c r="E537" t="s">
        <v>3355</v>
      </c>
      <c r="G537" t="s">
        <v>3360</v>
      </c>
      <c r="I537" t="s">
        <v>3358</v>
      </c>
      <c r="J537">
        <v>30</v>
      </c>
      <c r="K537" s="1" t="s">
        <v>453</v>
      </c>
      <c r="L537" t="s">
        <v>3357</v>
      </c>
      <c r="M537">
        <v>16307</v>
      </c>
      <c r="N537">
        <v>5</v>
      </c>
      <c r="O537">
        <v>28</v>
      </c>
      <c r="P537" t="s">
        <v>12401</v>
      </c>
      <c r="Q537" t="s">
        <v>403</v>
      </c>
      <c r="R537" t="s">
        <v>414</v>
      </c>
      <c r="T537" t="s">
        <v>3356</v>
      </c>
      <c r="U537" t="s">
        <v>296</v>
      </c>
    </row>
    <row r="538" spans="1:21" x14ac:dyDescent="0.3">
      <c r="A538" s="1" t="s">
        <v>3361</v>
      </c>
      <c r="B538" t="s">
        <v>350</v>
      </c>
      <c r="C538" t="s">
        <v>3363</v>
      </c>
      <c r="D538">
        <v>3126075</v>
      </c>
      <c r="E538" t="s">
        <v>3361</v>
      </c>
      <c r="F538" t="s">
        <v>1208</v>
      </c>
      <c r="G538" t="s">
        <v>1723</v>
      </c>
      <c r="J538">
        <v>83</v>
      </c>
      <c r="K538" s="1" t="s">
        <v>350</v>
      </c>
      <c r="L538" t="s">
        <v>3362</v>
      </c>
      <c r="M538">
        <v>21434</v>
      </c>
      <c r="N538">
        <v>0</v>
      </c>
      <c r="O538">
        <v>24</v>
      </c>
      <c r="P538" t="s">
        <v>12402</v>
      </c>
      <c r="Q538" t="s">
        <v>399</v>
      </c>
      <c r="R538" t="s">
        <v>1600</v>
      </c>
      <c r="T538" t="s">
        <v>530</v>
      </c>
      <c r="U538" t="s">
        <v>300</v>
      </c>
    </row>
    <row r="539" spans="1:21" x14ac:dyDescent="0.3">
      <c r="A539" s="1" t="s">
        <v>3364</v>
      </c>
      <c r="B539" t="s">
        <v>350</v>
      </c>
      <c r="C539" t="s">
        <v>3367</v>
      </c>
      <c r="D539">
        <v>13215</v>
      </c>
      <c r="E539" t="s">
        <v>3364</v>
      </c>
      <c r="G539" t="s">
        <v>3368</v>
      </c>
      <c r="I539" t="s">
        <v>3366</v>
      </c>
      <c r="J539">
        <v>88</v>
      </c>
      <c r="K539" s="1" t="s">
        <v>350</v>
      </c>
      <c r="L539" t="s">
        <v>298</v>
      </c>
      <c r="M539">
        <v>11270</v>
      </c>
      <c r="N539">
        <v>9</v>
      </c>
      <c r="O539">
        <v>30</v>
      </c>
      <c r="P539" t="s">
        <v>12403</v>
      </c>
      <c r="Q539" t="s">
        <v>347</v>
      </c>
      <c r="R539" t="s">
        <v>689</v>
      </c>
      <c r="T539" t="s">
        <v>3365</v>
      </c>
      <c r="U539" t="s">
        <v>296</v>
      </c>
    </row>
    <row r="540" spans="1:21" x14ac:dyDescent="0.3">
      <c r="A540" s="1" t="s">
        <v>3370</v>
      </c>
      <c r="B540" t="s">
        <v>323</v>
      </c>
      <c r="C540" t="s">
        <v>3372</v>
      </c>
      <c r="D540">
        <v>9684</v>
      </c>
      <c r="E540" t="s">
        <v>3370</v>
      </c>
      <c r="G540" t="s">
        <v>3373</v>
      </c>
      <c r="J540">
        <v>81</v>
      </c>
      <c r="K540" s="1" t="s">
        <v>323</v>
      </c>
      <c r="L540" t="s">
        <v>2065</v>
      </c>
      <c r="M540">
        <v>1810</v>
      </c>
      <c r="N540">
        <v>10</v>
      </c>
      <c r="O540">
        <v>35</v>
      </c>
      <c r="P540" t="s">
        <v>12404</v>
      </c>
      <c r="Q540" t="s">
        <v>320</v>
      </c>
      <c r="R540" t="s">
        <v>518</v>
      </c>
      <c r="T540" t="s">
        <v>3371</v>
      </c>
      <c r="U540" t="s">
        <v>296</v>
      </c>
    </row>
    <row r="541" spans="1:21" x14ac:dyDescent="0.3">
      <c r="A541" s="1" t="s">
        <v>56</v>
      </c>
      <c r="B541" t="s">
        <v>323</v>
      </c>
      <c r="C541" t="s">
        <v>3376</v>
      </c>
      <c r="D541">
        <v>4045305</v>
      </c>
      <c r="E541" t="s">
        <v>56</v>
      </c>
      <c r="F541" t="s">
        <v>880</v>
      </c>
      <c r="G541" t="s">
        <v>1277</v>
      </c>
      <c r="H541">
        <v>2</v>
      </c>
      <c r="I541" t="s">
        <v>3375</v>
      </c>
      <c r="J541">
        <v>80</v>
      </c>
      <c r="K541" s="1" t="s">
        <v>323</v>
      </c>
      <c r="L541" t="s">
        <v>371</v>
      </c>
      <c r="M541">
        <v>19910</v>
      </c>
      <c r="N541">
        <v>1</v>
      </c>
      <c r="O541">
        <v>23</v>
      </c>
      <c r="P541" t="s">
        <v>12405</v>
      </c>
      <c r="Q541" t="s">
        <v>426</v>
      </c>
      <c r="R541" t="s">
        <v>1012</v>
      </c>
      <c r="T541" t="s">
        <v>2845</v>
      </c>
      <c r="U541" t="s">
        <v>300</v>
      </c>
    </row>
    <row r="542" spans="1:21" x14ac:dyDescent="0.3">
      <c r="A542" s="1" t="s">
        <v>3377</v>
      </c>
      <c r="B542" t="s">
        <v>350</v>
      </c>
      <c r="C542" t="s">
        <v>3379</v>
      </c>
      <c r="D542">
        <v>3043225</v>
      </c>
      <c r="E542" t="s">
        <v>3377</v>
      </c>
      <c r="F542" t="s">
        <v>697</v>
      </c>
      <c r="G542" t="s">
        <v>1450</v>
      </c>
      <c r="J542">
        <v>11</v>
      </c>
      <c r="K542" s="1" t="s">
        <v>350</v>
      </c>
      <c r="L542" t="s">
        <v>3378</v>
      </c>
      <c r="M542">
        <v>20067</v>
      </c>
      <c r="N542">
        <v>1</v>
      </c>
      <c r="O542">
        <v>25</v>
      </c>
      <c r="P542" t="s">
        <v>12406</v>
      </c>
      <c r="Q542" t="s">
        <v>403</v>
      </c>
      <c r="R542" t="s">
        <v>477</v>
      </c>
      <c r="T542" t="s">
        <v>1767</v>
      </c>
      <c r="U542" t="s">
        <v>300</v>
      </c>
    </row>
    <row r="543" spans="1:21" x14ac:dyDescent="0.3">
      <c r="A543" s="1" t="s">
        <v>3380</v>
      </c>
      <c r="C543" t="s">
        <v>3382</v>
      </c>
      <c r="E543" t="s">
        <v>3380</v>
      </c>
      <c r="J543">
        <v>0</v>
      </c>
      <c r="K543" s="1" t="s">
        <v>297</v>
      </c>
      <c r="L543" t="s">
        <v>3381</v>
      </c>
      <c r="M543">
        <v>18861</v>
      </c>
      <c r="N543">
        <v>0</v>
      </c>
      <c r="P543" t="s">
        <v>12407</v>
      </c>
      <c r="Q543" t="s">
        <v>297</v>
      </c>
      <c r="R543" t="s">
        <v>297</v>
      </c>
      <c r="T543" t="s">
        <v>728</v>
      </c>
      <c r="U543" t="s">
        <v>296</v>
      </c>
    </row>
    <row r="544" spans="1:21" x14ac:dyDescent="0.3">
      <c r="A544" s="1" t="s">
        <v>3383</v>
      </c>
      <c r="B544" t="s">
        <v>350</v>
      </c>
      <c r="C544" t="s">
        <v>3386</v>
      </c>
      <c r="D544">
        <v>14184</v>
      </c>
      <c r="E544" t="s">
        <v>3383</v>
      </c>
      <c r="G544" t="s">
        <v>3387</v>
      </c>
      <c r="J544">
        <v>10</v>
      </c>
      <c r="K544" s="1" t="s">
        <v>350</v>
      </c>
      <c r="L544" t="s">
        <v>3385</v>
      </c>
      <c r="M544">
        <v>13002</v>
      </c>
      <c r="N544">
        <v>8</v>
      </c>
      <c r="O544">
        <v>31</v>
      </c>
      <c r="P544" t="s">
        <v>12408</v>
      </c>
      <c r="Q544" t="s">
        <v>310</v>
      </c>
      <c r="R544" t="s">
        <v>414</v>
      </c>
      <c r="T544" t="s">
        <v>3384</v>
      </c>
      <c r="U544" t="s">
        <v>296</v>
      </c>
    </row>
    <row r="545" spans="1:21" x14ac:dyDescent="0.3">
      <c r="A545" s="1" t="s">
        <v>3388</v>
      </c>
      <c r="B545" t="s">
        <v>323</v>
      </c>
      <c r="C545" t="s">
        <v>3391</v>
      </c>
      <c r="D545">
        <v>13357</v>
      </c>
      <c r="E545" t="s">
        <v>3388</v>
      </c>
      <c r="G545" t="s">
        <v>3392</v>
      </c>
      <c r="J545">
        <v>49</v>
      </c>
      <c r="K545" s="1" t="s">
        <v>323</v>
      </c>
      <c r="L545" t="s">
        <v>3390</v>
      </c>
      <c r="M545">
        <v>11555</v>
      </c>
      <c r="N545">
        <v>9</v>
      </c>
      <c r="O545">
        <v>32</v>
      </c>
      <c r="P545" t="s">
        <v>12409</v>
      </c>
      <c r="Q545" t="s">
        <v>295</v>
      </c>
      <c r="R545" t="s">
        <v>965</v>
      </c>
      <c r="T545" t="s">
        <v>3389</v>
      </c>
      <c r="U545" t="s">
        <v>296</v>
      </c>
    </row>
    <row r="546" spans="1:21" x14ac:dyDescent="0.3">
      <c r="A546" s="1" t="s">
        <v>3393</v>
      </c>
      <c r="B546" t="s">
        <v>439</v>
      </c>
      <c r="C546" t="s">
        <v>3396</v>
      </c>
      <c r="D546">
        <v>3128692</v>
      </c>
      <c r="E546" t="s">
        <v>3393</v>
      </c>
      <c r="F546" t="s">
        <v>304</v>
      </c>
      <c r="G546" t="s">
        <v>3397</v>
      </c>
      <c r="J546">
        <v>9</v>
      </c>
      <c r="K546" s="1" t="s">
        <v>439</v>
      </c>
      <c r="L546" t="s">
        <v>3395</v>
      </c>
      <c r="M546">
        <v>21508</v>
      </c>
      <c r="N546">
        <v>0</v>
      </c>
      <c r="O546">
        <v>24</v>
      </c>
      <c r="P546" t="s">
        <v>12410</v>
      </c>
      <c r="Q546" t="s">
        <v>494</v>
      </c>
      <c r="R546" t="s">
        <v>3394</v>
      </c>
      <c r="T546" t="s">
        <v>957</v>
      </c>
      <c r="U546" t="s">
        <v>300</v>
      </c>
    </row>
    <row r="547" spans="1:21" x14ac:dyDescent="0.3">
      <c r="A547" s="1" t="s">
        <v>3398</v>
      </c>
      <c r="B547" t="s">
        <v>350</v>
      </c>
      <c r="C547" t="s">
        <v>3402</v>
      </c>
      <c r="D547">
        <v>3128348</v>
      </c>
      <c r="E547" t="s">
        <v>3398</v>
      </c>
      <c r="G547" t="s">
        <v>3403</v>
      </c>
      <c r="I547" t="s">
        <v>3401</v>
      </c>
      <c r="J547">
        <v>81</v>
      </c>
      <c r="K547" s="1" t="s">
        <v>350</v>
      </c>
      <c r="L547" t="s">
        <v>3400</v>
      </c>
      <c r="M547">
        <v>19320</v>
      </c>
      <c r="N547">
        <v>2</v>
      </c>
      <c r="O547">
        <v>23</v>
      </c>
      <c r="P547" t="s">
        <v>12411</v>
      </c>
      <c r="Q547" t="s">
        <v>362</v>
      </c>
      <c r="R547" t="s">
        <v>733</v>
      </c>
      <c r="T547" t="s">
        <v>3399</v>
      </c>
      <c r="U547" t="s">
        <v>296</v>
      </c>
    </row>
    <row r="548" spans="1:21" x14ac:dyDescent="0.3">
      <c r="A548" s="1" t="s">
        <v>3404</v>
      </c>
      <c r="B548" t="s">
        <v>350</v>
      </c>
      <c r="C548" t="s">
        <v>3407</v>
      </c>
      <c r="D548">
        <v>3894883</v>
      </c>
      <c r="E548" t="s">
        <v>3404</v>
      </c>
      <c r="F548" t="s">
        <v>697</v>
      </c>
      <c r="G548" t="s">
        <v>3408</v>
      </c>
      <c r="H548">
        <v>2</v>
      </c>
      <c r="I548" t="s">
        <v>3406</v>
      </c>
      <c r="J548">
        <v>19</v>
      </c>
      <c r="K548" s="1" t="s">
        <v>350</v>
      </c>
      <c r="L548" t="s">
        <v>3405</v>
      </c>
      <c r="M548">
        <v>19314</v>
      </c>
      <c r="N548">
        <v>2</v>
      </c>
      <c r="O548">
        <v>25</v>
      </c>
      <c r="P548" t="s">
        <v>12412</v>
      </c>
      <c r="Q548" t="s">
        <v>347</v>
      </c>
      <c r="R548" t="s">
        <v>689</v>
      </c>
      <c r="T548" t="s">
        <v>660</v>
      </c>
      <c r="U548" t="s">
        <v>306</v>
      </c>
    </row>
    <row r="549" spans="1:21" x14ac:dyDescent="0.3">
      <c r="A549" s="1" t="s">
        <v>3409</v>
      </c>
      <c r="C549" t="s">
        <v>3411</v>
      </c>
      <c r="E549" t="s">
        <v>3409</v>
      </c>
      <c r="J549">
        <v>0</v>
      </c>
      <c r="K549" s="1" t="s">
        <v>297</v>
      </c>
      <c r="L549" t="s">
        <v>2027</v>
      </c>
      <c r="M549">
        <v>19807</v>
      </c>
      <c r="N549">
        <v>0</v>
      </c>
      <c r="P549" t="s">
        <v>12413</v>
      </c>
      <c r="Q549" t="s">
        <v>297</v>
      </c>
      <c r="R549" t="s">
        <v>297</v>
      </c>
      <c r="T549" t="s">
        <v>3410</v>
      </c>
      <c r="U549" t="s">
        <v>296</v>
      </c>
    </row>
    <row r="550" spans="1:21" x14ac:dyDescent="0.3">
      <c r="A550" s="1" t="s">
        <v>3412</v>
      </c>
      <c r="B550" t="s">
        <v>565</v>
      </c>
      <c r="C550" t="s">
        <v>3414</v>
      </c>
      <c r="D550">
        <v>14135</v>
      </c>
      <c r="E550" t="s">
        <v>3412</v>
      </c>
      <c r="F550" t="s">
        <v>308</v>
      </c>
      <c r="G550" t="s">
        <v>3415</v>
      </c>
      <c r="H550">
        <v>4</v>
      </c>
      <c r="I550" t="s">
        <v>3413</v>
      </c>
      <c r="J550">
        <v>42</v>
      </c>
      <c r="K550" s="1" t="s">
        <v>453</v>
      </c>
      <c r="L550" t="s">
        <v>1839</v>
      </c>
      <c r="M550">
        <v>13418</v>
      </c>
      <c r="N550">
        <v>8</v>
      </c>
      <c r="O550">
        <v>30</v>
      </c>
      <c r="P550" t="s">
        <v>12414</v>
      </c>
      <c r="Q550" t="s">
        <v>403</v>
      </c>
      <c r="R550" t="s">
        <v>585</v>
      </c>
      <c r="T550" t="s">
        <v>1130</v>
      </c>
      <c r="U550" t="s">
        <v>300</v>
      </c>
    </row>
    <row r="551" spans="1:21" x14ac:dyDescent="0.3">
      <c r="A551" s="1" t="s">
        <v>3416</v>
      </c>
      <c r="B551" t="s">
        <v>350</v>
      </c>
      <c r="C551" t="s">
        <v>3418</v>
      </c>
      <c r="D551">
        <v>2971397</v>
      </c>
      <c r="E551" t="s">
        <v>3416</v>
      </c>
      <c r="F551" t="s">
        <v>1392</v>
      </c>
      <c r="G551" t="s">
        <v>3419</v>
      </c>
      <c r="I551" t="s">
        <v>3417</v>
      </c>
      <c r="J551">
        <v>19</v>
      </c>
      <c r="K551" s="1" t="s">
        <v>350</v>
      </c>
      <c r="L551" t="s">
        <v>784</v>
      </c>
      <c r="M551">
        <v>19671</v>
      </c>
      <c r="N551">
        <v>1</v>
      </c>
      <c r="O551">
        <v>25</v>
      </c>
      <c r="P551" t="s">
        <v>12415</v>
      </c>
      <c r="Q551" t="s">
        <v>331</v>
      </c>
      <c r="R551" t="s">
        <v>571</v>
      </c>
      <c r="T551" t="s">
        <v>1957</v>
      </c>
      <c r="U551" t="s">
        <v>300</v>
      </c>
    </row>
    <row r="552" spans="1:21" x14ac:dyDescent="0.3">
      <c r="A552" s="1" t="s">
        <v>3420</v>
      </c>
      <c r="B552" t="s">
        <v>453</v>
      </c>
      <c r="C552" t="s">
        <v>3423</v>
      </c>
      <c r="D552">
        <v>17288</v>
      </c>
      <c r="E552" t="s">
        <v>3420</v>
      </c>
      <c r="G552" t="s">
        <v>3424</v>
      </c>
      <c r="J552">
        <v>49</v>
      </c>
      <c r="K552" s="1" t="s">
        <v>453</v>
      </c>
      <c r="L552" t="s">
        <v>3422</v>
      </c>
      <c r="M552">
        <v>16120</v>
      </c>
      <c r="N552">
        <v>1</v>
      </c>
      <c r="O552">
        <v>27</v>
      </c>
      <c r="P552" t="s">
        <v>12416</v>
      </c>
      <c r="Q552" t="s">
        <v>362</v>
      </c>
      <c r="R552" t="s">
        <v>514</v>
      </c>
      <c r="T552" t="s">
        <v>3421</v>
      </c>
      <c r="U552" t="s">
        <v>296</v>
      </c>
    </row>
    <row r="553" spans="1:21" x14ac:dyDescent="0.3">
      <c r="A553" s="1" t="s">
        <v>3426</v>
      </c>
      <c r="B553" t="s">
        <v>350</v>
      </c>
      <c r="C553" t="s">
        <v>3429</v>
      </c>
      <c r="D553">
        <v>3066074</v>
      </c>
      <c r="E553" t="s">
        <v>3426</v>
      </c>
      <c r="F553" t="s">
        <v>373</v>
      </c>
      <c r="G553" t="s">
        <v>3430</v>
      </c>
      <c r="H553">
        <v>3</v>
      </c>
      <c r="I553" t="s">
        <v>3428</v>
      </c>
      <c r="J553">
        <v>88</v>
      </c>
      <c r="K553" s="1" t="s">
        <v>350</v>
      </c>
      <c r="L553" t="s">
        <v>3427</v>
      </c>
      <c r="M553">
        <v>19021</v>
      </c>
      <c r="N553">
        <v>2</v>
      </c>
      <c r="O553">
        <v>24</v>
      </c>
      <c r="P553" t="s">
        <v>12417</v>
      </c>
      <c r="Q553" t="s">
        <v>347</v>
      </c>
      <c r="R553" t="s">
        <v>364</v>
      </c>
      <c r="T553" t="s">
        <v>732</v>
      </c>
      <c r="U553" t="s">
        <v>306</v>
      </c>
    </row>
    <row r="554" spans="1:21" x14ac:dyDescent="0.3">
      <c r="A554" s="1" t="s">
        <v>3431</v>
      </c>
      <c r="B554" t="s">
        <v>323</v>
      </c>
      <c r="C554" t="s">
        <v>3433</v>
      </c>
      <c r="D554">
        <v>2580052</v>
      </c>
      <c r="E554" t="s">
        <v>3431</v>
      </c>
      <c r="F554" t="s">
        <v>647</v>
      </c>
      <c r="G554" t="s">
        <v>3434</v>
      </c>
      <c r="H554">
        <v>3</v>
      </c>
      <c r="I554" t="s">
        <v>3432</v>
      </c>
      <c r="J554">
        <v>89</v>
      </c>
      <c r="K554" s="1" t="s">
        <v>323</v>
      </c>
      <c r="L554" t="s">
        <v>1633</v>
      </c>
      <c r="M554">
        <v>18105</v>
      </c>
      <c r="N554">
        <v>3</v>
      </c>
      <c r="O554">
        <v>26</v>
      </c>
      <c r="P554" t="s">
        <v>12418</v>
      </c>
      <c r="Q554" t="s">
        <v>426</v>
      </c>
      <c r="R554" t="s">
        <v>1520</v>
      </c>
      <c r="T554" t="s">
        <v>649</v>
      </c>
      <c r="U554" t="s">
        <v>300</v>
      </c>
    </row>
    <row r="555" spans="1:21" x14ac:dyDescent="0.3">
      <c r="A555" s="1" t="s">
        <v>3438</v>
      </c>
      <c r="B555" t="s">
        <v>453</v>
      </c>
      <c r="C555" t="s">
        <v>3439</v>
      </c>
      <c r="D555">
        <v>3043120</v>
      </c>
      <c r="E555" t="s">
        <v>3438</v>
      </c>
      <c r="G555" t="s">
        <v>3440</v>
      </c>
      <c r="J555">
        <v>38</v>
      </c>
      <c r="K555" s="1" t="s">
        <v>453</v>
      </c>
      <c r="L555" t="s">
        <v>546</v>
      </c>
      <c r="M555">
        <v>18127</v>
      </c>
      <c r="N555">
        <v>3</v>
      </c>
      <c r="O555">
        <v>25</v>
      </c>
      <c r="P555" t="s">
        <v>12419</v>
      </c>
      <c r="Q555" t="s">
        <v>403</v>
      </c>
      <c r="R555" t="s">
        <v>931</v>
      </c>
      <c r="T555" t="s">
        <v>359</v>
      </c>
      <c r="U555" t="s">
        <v>296</v>
      </c>
    </row>
    <row r="556" spans="1:21" x14ac:dyDescent="0.3">
      <c r="A556" s="1" t="s">
        <v>3441</v>
      </c>
      <c r="B556" t="s">
        <v>453</v>
      </c>
      <c r="C556" t="s">
        <v>3443</v>
      </c>
      <c r="D556">
        <v>17289</v>
      </c>
      <c r="E556" t="s">
        <v>3441</v>
      </c>
      <c r="G556" t="s">
        <v>3444</v>
      </c>
      <c r="H556">
        <v>6</v>
      </c>
      <c r="J556">
        <v>38</v>
      </c>
      <c r="K556" s="1" t="s">
        <v>453</v>
      </c>
      <c r="L556" t="s">
        <v>3442</v>
      </c>
      <c r="M556">
        <v>16703</v>
      </c>
      <c r="N556">
        <v>1</v>
      </c>
      <c r="O556">
        <v>26</v>
      </c>
      <c r="P556" t="s">
        <v>12420</v>
      </c>
      <c r="Q556" t="s">
        <v>320</v>
      </c>
      <c r="R556" t="s">
        <v>826</v>
      </c>
      <c r="T556" t="s">
        <v>945</v>
      </c>
      <c r="U556" t="s">
        <v>296</v>
      </c>
    </row>
    <row r="557" spans="1:21" x14ac:dyDescent="0.3">
      <c r="A557" s="1" t="s">
        <v>3445</v>
      </c>
      <c r="B557" t="s">
        <v>453</v>
      </c>
      <c r="C557" t="s">
        <v>3447</v>
      </c>
      <c r="D557">
        <v>4035102</v>
      </c>
      <c r="E557" t="s">
        <v>3445</v>
      </c>
      <c r="F557" t="s">
        <v>697</v>
      </c>
      <c r="G557" t="s">
        <v>3448</v>
      </c>
      <c r="J557">
        <v>36</v>
      </c>
      <c r="K557" s="1" t="s">
        <v>453</v>
      </c>
      <c r="L557" t="s">
        <v>3321</v>
      </c>
      <c r="M557">
        <v>21240</v>
      </c>
      <c r="N557">
        <v>0</v>
      </c>
      <c r="O557">
        <v>21</v>
      </c>
      <c r="P557" t="s">
        <v>12421</v>
      </c>
      <c r="Q557" t="s">
        <v>362</v>
      </c>
      <c r="R557" t="s">
        <v>578</v>
      </c>
      <c r="T557" t="s">
        <v>3446</v>
      </c>
      <c r="U557" t="s">
        <v>300</v>
      </c>
    </row>
    <row r="558" spans="1:21" x14ac:dyDescent="0.3">
      <c r="A558" s="1" t="s">
        <v>3450</v>
      </c>
      <c r="B558" t="s">
        <v>453</v>
      </c>
      <c r="C558" t="s">
        <v>3452</v>
      </c>
      <c r="D558">
        <v>16838</v>
      </c>
      <c r="E558" t="s">
        <v>3450</v>
      </c>
      <c r="G558" t="s">
        <v>1491</v>
      </c>
      <c r="J558">
        <v>34</v>
      </c>
      <c r="K558" s="1" t="s">
        <v>453</v>
      </c>
      <c r="L558" t="s">
        <v>3451</v>
      </c>
      <c r="M558">
        <v>16557</v>
      </c>
      <c r="N558">
        <v>5</v>
      </c>
      <c r="O558">
        <v>28</v>
      </c>
      <c r="P558" t="s">
        <v>12422</v>
      </c>
      <c r="Q558" t="s">
        <v>362</v>
      </c>
      <c r="R558" t="s">
        <v>689</v>
      </c>
      <c r="T558" t="s">
        <v>1088</v>
      </c>
      <c r="U558" t="s">
        <v>296</v>
      </c>
    </row>
    <row r="559" spans="1:21" x14ac:dyDescent="0.3">
      <c r="A559" s="1" t="s">
        <v>239</v>
      </c>
      <c r="B559" t="s">
        <v>323</v>
      </c>
      <c r="C559" t="s">
        <v>3454</v>
      </c>
      <c r="D559">
        <v>15853</v>
      </c>
      <c r="E559" t="s">
        <v>239</v>
      </c>
      <c r="F559" t="s">
        <v>922</v>
      </c>
      <c r="G559" t="s">
        <v>2341</v>
      </c>
      <c r="H559">
        <v>1</v>
      </c>
      <c r="I559" t="s">
        <v>3453</v>
      </c>
      <c r="J559">
        <v>89</v>
      </c>
      <c r="K559" s="1" t="s">
        <v>323</v>
      </c>
      <c r="L559" t="s">
        <v>1984</v>
      </c>
      <c r="M559">
        <v>15239</v>
      </c>
      <c r="N559">
        <v>6</v>
      </c>
      <c r="O559">
        <v>29</v>
      </c>
      <c r="P559" t="s">
        <v>12423</v>
      </c>
      <c r="Q559" t="s">
        <v>426</v>
      </c>
      <c r="R559" t="s">
        <v>1079</v>
      </c>
      <c r="T559" t="s">
        <v>1064</v>
      </c>
      <c r="U559" t="s">
        <v>300</v>
      </c>
    </row>
    <row r="560" spans="1:21" x14ac:dyDescent="0.3">
      <c r="A560" s="1" t="s">
        <v>3455</v>
      </c>
      <c r="B560" t="s">
        <v>453</v>
      </c>
      <c r="C560" t="s">
        <v>3457</v>
      </c>
      <c r="D560">
        <v>3051759</v>
      </c>
      <c r="E560" t="s">
        <v>3455</v>
      </c>
      <c r="G560" t="s">
        <v>3458</v>
      </c>
      <c r="H560">
        <v>9</v>
      </c>
      <c r="J560">
        <v>47</v>
      </c>
      <c r="K560" s="1" t="s">
        <v>453</v>
      </c>
      <c r="L560" t="s">
        <v>1999</v>
      </c>
      <c r="M560">
        <v>19738</v>
      </c>
      <c r="N560">
        <v>2</v>
      </c>
      <c r="O560">
        <v>24</v>
      </c>
      <c r="P560" t="s">
        <v>12424</v>
      </c>
      <c r="Q560" t="s">
        <v>494</v>
      </c>
      <c r="R560" t="s">
        <v>477</v>
      </c>
      <c r="T560" t="s">
        <v>3456</v>
      </c>
      <c r="U560" t="s">
        <v>296</v>
      </c>
    </row>
    <row r="561" spans="1:21" x14ac:dyDescent="0.3">
      <c r="A561" s="1" t="s">
        <v>3459</v>
      </c>
      <c r="B561" t="s">
        <v>313</v>
      </c>
      <c r="C561" t="s">
        <v>3461</v>
      </c>
      <c r="D561">
        <v>16237</v>
      </c>
      <c r="E561" t="s">
        <v>3459</v>
      </c>
      <c r="G561" t="s">
        <v>3462</v>
      </c>
      <c r="J561">
        <v>9</v>
      </c>
      <c r="K561" s="1" t="s">
        <v>313</v>
      </c>
      <c r="L561" t="s">
        <v>3460</v>
      </c>
      <c r="M561">
        <v>15381</v>
      </c>
      <c r="N561">
        <v>2</v>
      </c>
      <c r="O561">
        <v>26</v>
      </c>
      <c r="P561" t="s">
        <v>12425</v>
      </c>
      <c r="Q561" t="s">
        <v>320</v>
      </c>
      <c r="R561" t="s">
        <v>312</v>
      </c>
      <c r="T561" t="s">
        <v>779</v>
      </c>
      <c r="U561" t="s">
        <v>296</v>
      </c>
    </row>
    <row r="562" spans="1:21" x14ac:dyDescent="0.3">
      <c r="A562" s="1" t="s">
        <v>3463</v>
      </c>
      <c r="B562" t="s">
        <v>453</v>
      </c>
      <c r="C562" t="s">
        <v>2335</v>
      </c>
      <c r="D562">
        <v>4040172</v>
      </c>
      <c r="E562" t="s">
        <v>3463</v>
      </c>
      <c r="J562">
        <v>36</v>
      </c>
      <c r="K562" s="1" t="s">
        <v>453</v>
      </c>
      <c r="L562" t="s">
        <v>516</v>
      </c>
      <c r="M562">
        <v>18758</v>
      </c>
      <c r="N562">
        <v>0</v>
      </c>
      <c r="P562" t="s">
        <v>12426</v>
      </c>
      <c r="Q562" t="s">
        <v>399</v>
      </c>
      <c r="R562" t="s">
        <v>709</v>
      </c>
      <c r="T562" t="s">
        <v>469</v>
      </c>
      <c r="U562" t="s">
        <v>296</v>
      </c>
    </row>
    <row r="563" spans="1:21" x14ac:dyDescent="0.3">
      <c r="A563" s="1" t="s">
        <v>3464</v>
      </c>
      <c r="B563" t="s">
        <v>453</v>
      </c>
      <c r="C563" t="s">
        <v>3466</v>
      </c>
      <c r="D563">
        <v>3931398</v>
      </c>
      <c r="E563" t="s">
        <v>3464</v>
      </c>
      <c r="F563" t="s">
        <v>446</v>
      </c>
      <c r="G563" t="s">
        <v>3467</v>
      </c>
      <c r="H563">
        <v>4</v>
      </c>
      <c r="J563">
        <v>23</v>
      </c>
      <c r="K563" s="1" t="s">
        <v>453</v>
      </c>
      <c r="L563" t="s">
        <v>3465</v>
      </c>
      <c r="M563">
        <v>20863</v>
      </c>
      <c r="N563">
        <v>0</v>
      </c>
      <c r="O563">
        <v>22</v>
      </c>
      <c r="P563" t="s">
        <v>12427</v>
      </c>
      <c r="Q563" t="s">
        <v>494</v>
      </c>
      <c r="R563" t="s">
        <v>358</v>
      </c>
      <c r="S563" t="s">
        <v>1067</v>
      </c>
      <c r="T563" t="s">
        <v>1734</v>
      </c>
      <c r="U563" t="s">
        <v>300</v>
      </c>
    </row>
    <row r="564" spans="1:21" x14ac:dyDescent="0.3">
      <c r="A564" s="1" t="s">
        <v>3468</v>
      </c>
      <c r="B564" t="s">
        <v>323</v>
      </c>
      <c r="C564" t="s">
        <v>3469</v>
      </c>
      <c r="D564">
        <v>3930086</v>
      </c>
      <c r="E564" t="s">
        <v>3468</v>
      </c>
      <c r="F564" t="s">
        <v>710</v>
      </c>
      <c r="G564" t="s">
        <v>3470</v>
      </c>
      <c r="H564">
        <v>2</v>
      </c>
      <c r="J564">
        <v>88</v>
      </c>
      <c r="K564" s="1" t="s">
        <v>323</v>
      </c>
      <c r="L564" t="s">
        <v>780</v>
      </c>
      <c r="M564">
        <v>20850</v>
      </c>
      <c r="N564">
        <v>0</v>
      </c>
      <c r="O564">
        <v>22</v>
      </c>
      <c r="P564" t="s">
        <v>12428</v>
      </c>
      <c r="Q564" t="s">
        <v>426</v>
      </c>
      <c r="R564" t="s">
        <v>1395</v>
      </c>
      <c r="T564" t="s">
        <v>2027</v>
      </c>
      <c r="U564" t="s">
        <v>300</v>
      </c>
    </row>
    <row r="565" spans="1:21" x14ac:dyDescent="0.3">
      <c r="A565" s="1" t="s">
        <v>3471</v>
      </c>
      <c r="B565" t="s">
        <v>350</v>
      </c>
      <c r="C565" t="s">
        <v>3473</v>
      </c>
      <c r="D565">
        <v>4411193</v>
      </c>
      <c r="E565" t="s">
        <v>3471</v>
      </c>
      <c r="F565" t="s">
        <v>373</v>
      </c>
      <c r="J565">
        <v>11</v>
      </c>
      <c r="K565" s="1" t="s">
        <v>350</v>
      </c>
      <c r="L565" t="s">
        <v>1294</v>
      </c>
      <c r="M565">
        <v>21163</v>
      </c>
      <c r="N565">
        <v>0</v>
      </c>
      <c r="P565" t="s">
        <v>12429</v>
      </c>
      <c r="Q565" t="s">
        <v>459</v>
      </c>
      <c r="R565" t="s">
        <v>1107</v>
      </c>
      <c r="T565" t="s">
        <v>3472</v>
      </c>
      <c r="U565" t="s">
        <v>300</v>
      </c>
    </row>
    <row r="566" spans="1:21" x14ac:dyDescent="0.3">
      <c r="A566" s="1" t="s">
        <v>3476</v>
      </c>
      <c r="B566" t="s">
        <v>350</v>
      </c>
      <c r="C566" t="s">
        <v>3478</v>
      </c>
      <c r="D566">
        <v>17025</v>
      </c>
      <c r="E566" t="s">
        <v>3476</v>
      </c>
      <c r="G566" t="s">
        <v>3479</v>
      </c>
      <c r="J566">
        <v>1</v>
      </c>
      <c r="K566" s="1" t="s">
        <v>350</v>
      </c>
      <c r="L566" t="s">
        <v>3477</v>
      </c>
      <c r="M566">
        <v>16462</v>
      </c>
      <c r="N566">
        <v>1</v>
      </c>
      <c r="O566">
        <v>26</v>
      </c>
      <c r="P566" t="s">
        <v>12430</v>
      </c>
      <c r="Q566" t="s">
        <v>494</v>
      </c>
      <c r="R566" t="s">
        <v>540</v>
      </c>
      <c r="T566" t="s">
        <v>440</v>
      </c>
      <c r="U566" t="s">
        <v>296</v>
      </c>
    </row>
    <row r="567" spans="1:21" x14ac:dyDescent="0.3">
      <c r="A567" s="1" t="s">
        <v>3480</v>
      </c>
      <c r="B567" t="s">
        <v>350</v>
      </c>
      <c r="C567" t="s">
        <v>3483</v>
      </c>
      <c r="D567">
        <v>3047578</v>
      </c>
      <c r="E567" t="s">
        <v>3480</v>
      </c>
      <c r="F567" t="s">
        <v>373</v>
      </c>
      <c r="G567" t="s">
        <v>924</v>
      </c>
      <c r="J567">
        <v>86</v>
      </c>
      <c r="K567" s="1" t="s">
        <v>350</v>
      </c>
      <c r="L567" t="s">
        <v>3482</v>
      </c>
      <c r="M567">
        <v>20653</v>
      </c>
      <c r="N567">
        <v>1</v>
      </c>
      <c r="O567">
        <v>24</v>
      </c>
      <c r="P567" t="s">
        <v>12431</v>
      </c>
      <c r="Q567" t="s">
        <v>347</v>
      </c>
      <c r="R567" t="s">
        <v>319</v>
      </c>
      <c r="T567" t="s">
        <v>3481</v>
      </c>
      <c r="U567" t="s">
        <v>300</v>
      </c>
    </row>
    <row r="568" spans="1:21" x14ac:dyDescent="0.3">
      <c r="A568" s="1" t="s">
        <v>3487</v>
      </c>
      <c r="B568" t="s">
        <v>350</v>
      </c>
      <c r="C568" t="s">
        <v>3488</v>
      </c>
      <c r="D568">
        <v>13363</v>
      </c>
      <c r="E568" t="s">
        <v>3487</v>
      </c>
      <c r="G568" t="s">
        <v>3489</v>
      </c>
      <c r="J568">
        <v>19</v>
      </c>
      <c r="K568" s="1" t="s">
        <v>350</v>
      </c>
      <c r="L568" t="s">
        <v>1706</v>
      </c>
      <c r="M568">
        <v>11230</v>
      </c>
      <c r="N568">
        <v>5</v>
      </c>
      <c r="O568">
        <v>30</v>
      </c>
      <c r="P568" t="s">
        <v>12432</v>
      </c>
      <c r="Q568" t="s">
        <v>494</v>
      </c>
      <c r="R568" t="s">
        <v>571</v>
      </c>
      <c r="T568" t="s">
        <v>3011</v>
      </c>
      <c r="U568" t="s">
        <v>296</v>
      </c>
    </row>
    <row r="569" spans="1:21" x14ac:dyDescent="0.3">
      <c r="A569" s="1" t="s">
        <v>3493</v>
      </c>
      <c r="B569" t="s">
        <v>350</v>
      </c>
      <c r="C569" t="s">
        <v>3495</v>
      </c>
      <c r="E569" t="s">
        <v>3493</v>
      </c>
      <c r="J569">
        <v>0</v>
      </c>
      <c r="K569" s="1" t="s">
        <v>350</v>
      </c>
      <c r="L569" t="s">
        <v>516</v>
      </c>
      <c r="M569">
        <v>17412</v>
      </c>
      <c r="P569" t="s">
        <v>12433</v>
      </c>
      <c r="Q569" t="s">
        <v>297</v>
      </c>
      <c r="R569" t="s">
        <v>297</v>
      </c>
      <c r="T569" t="s">
        <v>3494</v>
      </c>
      <c r="U569" t="s">
        <v>296</v>
      </c>
    </row>
    <row r="570" spans="1:21" x14ac:dyDescent="0.3">
      <c r="A570" s="1" t="s">
        <v>3496</v>
      </c>
      <c r="C570" t="s">
        <v>3498</v>
      </c>
      <c r="E570" t="s">
        <v>3496</v>
      </c>
      <c r="J570">
        <v>0</v>
      </c>
      <c r="K570" s="1" t="s">
        <v>297</v>
      </c>
      <c r="L570" t="s">
        <v>3497</v>
      </c>
      <c r="M570">
        <v>17928</v>
      </c>
      <c r="N570">
        <v>0</v>
      </c>
      <c r="P570" t="s">
        <v>12434</v>
      </c>
      <c r="Q570" t="s">
        <v>297</v>
      </c>
      <c r="R570" t="s">
        <v>297</v>
      </c>
      <c r="T570" t="s">
        <v>1985</v>
      </c>
      <c r="U570" t="s">
        <v>296</v>
      </c>
    </row>
    <row r="571" spans="1:21" x14ac:dyDescent="0.3">
      <c r="A571" s="1" t="s">
        <v>3499</v>
      </c>
      <c r="B571" t="s">
        <v>350</v>
      </c>
      <c r="C571" t="s">
        <v>3502</v>
      </c>
      <c r="D571">
        <v>3039725</v>
      </c>
      <c r="E571" t="s">
        <v>3499</v>
      </c>
      <c r="F571" t="s">
        <v>922</v>
      </c>
      <c r="G571" t="s">
        <v>3503</v>
      </c>
      <c r="H571">
        <v>2</v>
      </c>
      <c r="I571" t="s">
        <v>3501</v>
      </c>
      <c r="J571">
        <v>10</v>
      </c>
      <c r="K571" s="1" t="s">
        <v>350</v>
      </c>
      <c r="L571" t="s">
        <v>3500</v>
      </c>
      <c r="M571">
        <v>19008</v>
      </c>
      <c r="N571">
        <v>2</v>
      </c>
      <c r="O571">
        <v>24</v>
      </c>
      <c r="P571" t="s">
        <v>12435</v>
      </c>
      <c r="Q571" t="s">
        <v>399</v>
      </c>
      <c r="R571" t="s">
        <v>3010</v>
      </c>
      <c r="T571" t="s">
        <v>473</v>
      </c>
      <c r="U571" t="s">
        <v>300</v>
      </c>
    </row>
    <row r="572" spans="1:21" x14ac:dyDescent="0.3">
      <c r="A572" s="1" t="s">
        <v>3506</v>
      </c>
      <c r="B572" t="s">
        <v>350</v>
      </c>
      <c r="C572" t="s">
        <v>3508</v>
      </c>
      <c r="D572">
        <v>4038380</v>
      </c>
      <c r="E572" t="s">
        <v>3506</v>
      </c>
      <c r="G572" t="s">
        <v>346</v>
      </c>
      <c r="J572">
        <v>17</v>
      </c>
      <c r="K572" s="1" t="s">
        <v>350</v>
      </c>
      <c r="L572" t="s">
        <v>1510</v>
      </c>
      <c r="M572">
        <v>18751</v>
      </c>
      <c r="N572">
        <v>0</v>
      </c>
      <c r="O572">
        <v>25</v>
      </c>
      <c r="P572" t="s">
        <v>12436</v>
      </c>
      <c r="Q572" t="s">
        <v>320</v>
      </c>
      <c r="R572" t="s">
        <v>432</v>
      </c>
      <c r="T572" t="s">
        <v>3507</v>
      </c>
      <c r="U572" t="s">
        <v>296</v>
      </c>
    </row>
    <row r="573" spans="1:21" x14ac:dyDescent="0.3">
      <c r="A573" s="1" t="s">
        <v>3509</v>
      </c>
      <c r="B573" t="s">
        <v>453</v>
      </c>
      <c r="C573" t="s">
        <v>3512</v>
      </c>
      <c r="D573">
        <v>14192</v>
      </c>
      <c r="E573" t="s">
        <v>3509</v>
      </c>
      <c r="G573" t="s">
        <v>3513</v>
      </c>
      <c r="J573">
        <v>26</v>
      </c>
      <c r="K573" s="1" t="s">
        <v>453</v>
      </c>
      <c r="L573" t="s">
        <v>3511</v>
      </c>
      <c r="M573">
        <v>13163</v>
      </c>
      <c r="N573">
        <v>6</v>
      </c>
      <c r="O573">
        <v>29</v>
      </c>
      <c r="P573" t="s">
        <v>12437</v>
      </c>
      <c r="Q573" t="s">
        <v>362</v>
      </c>
      <c r="R573" t="s">
        <v>765</v>
      </c>
      <c r="T573" t="s">
        <v>3510</v>
      </c>
      <c r="U573" t="s">
        <v>296</v>
      </c>
    </row>
    <row r="574" spans="1:21" x14ac:dyDescent="0.3">
      <c r="A574" s="1" t="s">
        <v>3514</v>
      </c>
      <c r="B574" t="s">
        <v>350</v>
      </c>
      <c r="C574" t="s">
        <v>3517</v>
      </c>
      <c r="D574">
        <v>3125354</v>
      </c>
      <c r="E574" t="s">
        <v>3514</v>
      </c>
      <c r="F574" t="s">
        <v>412</v>
      </c>
      <c r="G574" t="s">
        <v>2483</v>
      </c>
      <c r="H574">
        <v>3</v>
      </c>
      <c r="I574" t="s">
        <v>3516</v>
      </c>
      <c r="J574">
        <v>11</v>
      </c>
      <c r="K574" s="1" t="s">
        <v>350</v>
      </c>
      <c r="L574" t="s">
        <v>3515</v>
      </c>
      <c r="M574">
        <v>18283</v>
      </c>
      <c r="N574">
        <v>3</v>
      </c>
      <c r="O574">
        <v>25</v>
      </c>
      <c r="P574" t="s">
        <v>12438</v>
      </c>
      <c r="Q574" t="s">
        <v>362</v>
      </c>
      <c r="R574" t="s">
        <v>794</v>
      </c>
      <c r="T574" t="s">
        <v>1719</v>
      </c>
      <c r="U574" t="s">
        <v>306</v>
      </c>
    </row>
    <row r="575" spans="1:21" x14ac:dyDescent="0.3">
      <c r="A575" s="1" t="s">
        <v>3518</v>
      </c>
      <c r="B575" t="s">
        <v>453</v>
      </c>
      <c r="C575" t="s">
        <v>3521</v>
      </c>
      <c r="D575">
        <v>15996</v>
      </c>
      <c r="E575" t="s">
        <v>3518</v>
      </c>
      <c r="G575" t="s">
        <v>3522</v>
      </c>
      <c r="J575">
        <v>38</v>
      </c>
      <c r="K575" s="1" t="s">
        <v>453</v>
      </c>
      <c r="L575" t="s">
        <v>3520</v>
      </c>
      <c r="M575">
        <v>15221</v>
      </c>
      <c r="N575">
        <v>6</v>
      </c>
      <c r="O575">
        <v>28</v>
      </c>
      <c r="P575" t="s">
        <v>12439</v>
      </c>
      <c r="Q575" t="s">
        <v>399</v>
      </c>
      <c r="R575" t="s">
        <v>595</v>
      </c>
      <c r="T575" t="s">
        <v>3519</v>
      </c>
      <c r="U575" t="s">
        <v>296</v>
      </c>
    </row>
    <row r="576" spans="1:21" x14ac:dyDescent="0.3">
      <c r="A576" s="1" t="s">
        <v>3523</v>
      </c>
      <c r="B576" t="s">
        <v>350</v>
      </c>
      <c r="C576" t="s">
        <v>3526</v>
      </c>
      <c r="D576">
        <v>3128724</v>
      </c>
      <c r="E576" t="s">
        <v>3523</v>
      </c>
      <c r="F576" t="s">
        <v>710</v>
      </c>
      <c r="G576" t="s">
        <v>3527</v>
      </c>
      <c r="H576">
        <v>2</v>
      </c>
      <c r="I576" t="s">
        <v>3525</v>
      </c>
      <c r="J576">
        <v>19</v>
      </c>
      <c r="K576" s="1" t="s">
        <v>350</v>
      </c>
      <c r="L576" t="s">
        <v>3524</v>
      </c>
      <c r="M576">
        <v>19043</v>
      </c>
      <c r="N576">
        <v>2</v>
      </c>
      <c r="O576">
        <v>24</v>
      </c>
      <c r="P576" t="s">
        <v>12440</v>
      </c>
      <c r="Q576" t="s">
        <v>639</v>
      </c>
      <c r="R576" t="s">
        <v>634</v>
      </c>
      <c r="T576" t="s">
        <v>849</v>
      </c>
      <c r="U576" t="s">
        <v>306</v>
      </c>
    </row>
    <row r="577" spans="1:21" x14ac:dyDescent="0.3">
      <c r="A577" s="1" t="s">
        <v>3529</v>
      </c>
      <c r="B577" t="s">
        <v>350</v>
      </c>
      <c r="C577" t="s">
        <v>3532</v>
      </c>
      <c r="D577">
        <v>3139946</v>
      </c>
      <c r="E577" t="s">
        <v>3529</v>
      </c>
      <c r="F577" t="s">
        <v>446</v>
      </c>
      <c r="G577" t="s">
        <v>3533</v>
      </c>
      <c r="J577">
        <v>84</v>
      </c>
      <c r="K577" s="1" t="s">
        <v>350</v>
      </c>
      <c r="L577" t="s">
        <v>3531</v>
      </c>
      <c r="M577">
        <v>20387</v>
      </c>
      <c r="N577">
        <v>1</v>
      </c>
      <c r="O577">
        <v>23</v>
      </c>
      <c r="P577" t="s">
        <v>12441</v>
      </c>
      <c r="Q577" t="s">
        <v>310</v>
      </c>
      <c r="R577" t="s">
        <v>733</v>
      </c>
      <c r="T577" t="s">
        <v>3530</v>
      </c>
      <c r="U577" t="s">
        <v>300</v>
      </c>
    </row>
    <row r="578" spans="1:21" x14ac:dyDescent="0.3">
      <c r="A578" s="1" t="s">
        <v>3534</v>
      </c>
      <c r="B578" t="s">
        <v>453</v>
      </c>
      <c r="C578" t="s">
        <v>3537</v>
      </c>
      <c r="D578">
        <v>2970270</v>
      </c>
      <c r="E578" t="s">
        <v>3534</v>
      </c>
      <c r="F578" t="s">
        <v>922</v>
      </c>
      <c r="G578" t="s">
        <v>3538</v>
      </c>
      <c r="J578">
        <v>7</v>
      </c>
      <c r="K578" s="1" t="s">
        <v>453</v>
      </c>
      <c r="L578" t="s">
        <v>3536</v>
      </c>
      <c r="M578">
        <v>19161</v>
      </c>
      <c r="N578">
        <v>1</v>
      </c>
      <c r="O578">
        <v>24</v>
      </c>
      <c r="P578" t="s">
        <v>12442</v>
      </c>
      <c r="Q578" t="s">
        <v>403</v>
      </c>
      <c r="R578" t="s">
        <v>461</v>
      </c>
      <c r="T578" t="s">
        <v>3535</v>
      </c>
      <c r="U578" t="s">
        <v>300</v>
      </c>
    </row>
    <row r="579" spans="1:21" x14ac:dyDescent="0.3">
      <c r="A579" s="1" t="s">
        <v>3539</v>
      </c>
      <c r="B579" t="s">
        <v>453</v>
      </c>
      <c r="C579" t="s">
        <v>3541</v>
      </c>
      <c r="D579">
        <v>4035222</v>
      </c>
      <c r="E579" t="s">
        <v>3539</v>
      </c>
      <c r="F579" t="s">
        <v>412</v>
      </c>
      <c r="G579" t="s">
        <v>3542</v>
      </c>
      <c r="H579">
        <v>4</v>
      </c>
      <c r="J579">
        <v>32</v>
      </c>
      <c r="K579" s="1" t="s">
        <v>453</v>
      </c>
      <c r="L579" t="s">
        <v>516</v>
      </c>
      <c r="M579">
        <v>20990</v>
      </c>
      <c r="N579">
        <v>0</v>
      </c>
      <c r="O579">
        <v>21</v>
      </c>
      <c r="P579" t="s">
        <v>12443</v>
      </c>
      <c r="Q579" t="s">
        <v>399</v>
      </c>
      <c r="R579" t="s">
        <v>818</v>
      </c>
      <c r="T579" t="s">
        <v>3540</v>
      </c>
      <c r="U579" t="s">
        <v>300</v>
      </c>
    </row>
    <row r="580" spans="1:21" x14ac:dyDescent="0.3">
      <c r="A580" s="1" t="s">
        <v>3543</v>
      </c>
      <c r="B580" t="s">
        <v>453</v>
      </c>
      <c r="C580" t="s">
        <v>3545</v>
      </c>
      <c r="D580">
        <v>2970515</v>
      </c>
      <c r="E580" t="s">
        <v>3543</v>
      </c>
      <c r="G580" t="s">
        <v>496</v>
      </c>
      <c r="J580">
        <v>47</v>
      </c>
      <c r="K580" s="1" t="s">
        <v>453</v>
      </c>
      <c r="L580" t="s">
        <v>3544</v>
      </c>
      <c r="M580">
        <v>17303</v>
      </c>
      <c r="N580">
        <v>2</v>
      </c>
      <c r="O580">
        <v>28</v>
      </c>
      <c r="P580" t="s">
        <v>12444</v>
      </c>
      <c r="Q580" t="s">
        <v>362</v>
      </c>
      <c r="R580" t="s">
        <v>956</v>
      </c>
      <c r="T580" t="s">
        <v>484</v>
      </c>
      <c r="U580" t="s">
        <v>296</v>
      </c>
    </row>
    <row r="581" spans="1:21" x14ac:dyDescent="0.3">
      <c r="A581" s="1" t="s">
        <v>551</v>
      </c>
      <c r="B581" t="s">
        <v>565</v>
      </c>
      <c r="C581" t="s">
        <v>3546</v>
      </c>
      <c r="D581">
        <v>10057</v>
      </c>
      <c r="E581" t="s">
        <v>551</v>
      </c>
      <c r="G581" t="s">
        <v>3547</v>
      </c>
      <c r="J581">
        <v>34</v>
      </c>
      <c r="K581" s="1" t="s">
        <v>453</v>
      </c>
      <c r="L581" t="s">
        <v>3019</v>
      </c>
      <c r="M581">
        <v>6295</v>
      </c>
      <c r="N581">
        <v>9</v>
      </c>
      <c r="O581">
        <v>33</v>
      </c>
      <c r="P581" t="s">
        <v>12445</v>
      </c>
      <c r="Q581" t="s">
        <v>403</v>
      </c>
      <c r="R581" t="s">
        <v>578</v>
      </c>
      <c r="T581" t="s">
        <v>3226</v>
      </c>
      <c r="U581" t="s">
        <v>296</v>
      </c>
    </row>
    <row r="582" spans="1:21" x14ac:dyDescent="0.3">
      <c r="A582" s="1" t="s">
        <v>3550</v>
      </c>
      <c r="B582" t="s">
        <v>350</v>
      </c>
      <c r="C582" t="s">
        <v>3552</v>
      </c>
      <c r="D582">
        <v>4249030</v>
      </c>
      <c r="E582" t="s">
        <v>3550</v>
      </c>
      <c r="F582" t="s">
        <v>672</v>
      </c>
      <c r="J582">
        <v>83</v>
      </c>
      <c r="K582" s="1" t="s">
        <v>350</v>
      </c>
      <c r="L582" t="s">
        <v>2495</v>
      </c>
      <c r="M582">
        <v>21473</v>
      </c>
      <c r="N582">
        <v>0</v>
      </c>
      <c r="P582" t="s">
        <v>12446</v>
      </c>
      <c r="Q582" t="s">
        <v>347</v>
      </c>
      <c r="R582" t="s">
        <v>414</v>
      </c>
      <c r="T582" t="s">
        <v>3551</v>
      </c>
      <c r="U582" t="s">
        <v>300</v>
      </c>
    </row>
    <row r="583" spans="1:21" x14ac:dyDescent="0.3">
      <c r="A583" s="1" t="s">
        <v>3553</v>
      </c>
      <c r="B583" t="s">
        <v>323</v>
      </c>
      <c r="C583" t="s">
        <v>3555</v>
      </c>
      <c r="D583">
        <v>2578377</v>
      </c>
      <c r="E583" t="s">
        <v>3553</v>
      </c>
      <c r="F583" t="s">
        <v>390</v>
      </c>
      <c r="G583" t="s">
        <v>3556</v>
      </c>
      <c r="H583">
        <v>4</v>
      </c>
      <c r="I583" t="s">
        <v>3554</v>
      </c>
      <c r="J583">
        <v>83</v>
      </c>
      <c r="K583" s="1" t="s">
        <v>323</v>
      </c>
      <c r="L583" t="s">
        <v>650</v>
      </c>
      <c r="M583">
        <v>18468</v>
      </c>
      <c r="N583">
        <v>3</v>
      </c>
      <c r="O583">
        <v>25</v>
      </c>
      <c r="P583" t="s">
        <v>12447</v>
      </c>
      <c r="Q583" t="s">
        <v>320</v>
      </c>
      <c r="R583" t="s">
        <v>578</v>
      </c>
      <c r="T583" t="s">
        <v>843</v>
      </c>
      <c r="U583" t="s">
        <v>300</v>
      </c>
    </row>
    <row r="584" spans="1:21" x14ac:dyDescent="0.3">
      <c r="A584" s="1" t="s">
        <v>3557</v>
      </c>
      <c r="B584" t="s">
        <v>350</v>
      </c>
      <c r="C584" t="s">
        <v>3560</v>
      </c>
      <c r="D584">
        <v>14223</v>
      </c>
      <c r="E584" t="s">
        <v>3557</v>
      </c>
      <c r="G584" t="s">
        <v>3561</v>
      </c>
      <c r="J584">
        <v>14</v>
      </c>
      <c r="K584" s="1" t="s">
        <v>350</v>
      </c>
      <c r="L584" t="s">
        <v>3559</v>
      </c>
      <c r="M584">
        <v>12978</v>
      </c>
      <c r="N584">
        <v>3</v>
      </c>
      <c r="O584">
        <v>28</v>
      </c>
      <c r="P584" t="s">
        <v>12448</v>
      </c>
      <c r="Q584" t="s">
        <v>320</v>
      </c>
      <c r="R584" t="s">
        <v>349</v>
      </c>
      <c r="T584" t="s">
        <v>3558</v>
      </c>
      <c r="U584" t="s">
        <v>296</v>
      </c>
    </row>
    <row r="585" spans="1:21" x14ac:dyDescent="0.3">
      <c r="A585" s="1" t="s">
        <v>3564</v>
      </c>
      <c r="B585" t="s">
        <v>323</v>
      </c>
      <c r="C585" t="s">
        <v>3567</v>
      </c>
      <c r="D585">
        <v>2978727</v>
      </c>
      <c r="E585" t="s">
        <v>3564</v>
      </c>
      <c r="F585" t="s">
        <v>697</v>
      </c>
      <c r="G585" t="s">
        <v>3094</v>
      </c>
      <c r="H585">
        <v>5</v>
      </c>
      <c r="I585" t="s">
        <v>3566</v>
      </c>
      <c r="J585">
        <v>89</v>
      </c>
      <c r="K585" s="1" t="s">
        <v>323</v>
      </c>
      <c r="L585" t="s">
        <v>1242</v>
      </c>
      <c r="M585">
        <v>18101</v>
      </c>
      <c r="N585">
        <v>3</v>
      </c>
      <c r="O585">
        <v>26</v>
      </c>
      <c r="P585" t="s">
        <v>12449</v>
      </c>
      <c r="Q585" t="s">
        <v>295</v>
      </c>
      <c r="R585" t="s">
        <v>1273</v>
      </c>
      <c r="T585" t="s">
        <v>3565</v>
      </c>
      <c r="U585" t="s">
        <v>306</v>
      </c>
    </row>
    <row r="586" spans="1:21" x14ac:dyDescent="0.3">
      <c r="A586" s="1" t="s">
        <v>3568</v>
      </c>
      <c r="B586" t="s">
        <v>453</v>
      </c>
      <c r="C586" t="s">
        <v>3571</v>
      </c>
      <c r="E586" t="s">
        <v>3568</v>
      </c>
      <c r="G586" t="s">
        <v>3572</v>
      </c>
      <c r="H586">
        <v>5</v>
      </c>
      <c r="J586">
        <v>42</v>
      </c>
      <c r="K586" s="1" t="s">
        <v>453</v>
      </c>
      <c r="L586" t="s">
        <v>3570</v>
      </c>
      <c r="M586">
        <v>462</v>
      </c>
      <c r="N586">
        <v>11</v>
      </c>
      <c r="O586">
        <v>34</v>
      </c>
      <c r="P586" t="s">
        <v>12450</v>
      </c>
      <c r="Q586" t="s">
        <v>362</v>
      </c>
      <c r="R586" t="s">
        <v>668</v>
      </c>
      <c r="T586" t="s">
        <v>3569</v>
      </c>
      <c r="U586" t="s">
        <v>296</v>
      </c>
    </row>
    <row r="587" spans="1:21" x14ac:dyDescent="0.3">
      <c r="A587" s="1" t="s">
        <v>3573</v>
      </c>
      <c r="B587" t="s">
        <v>453</v>
      </c>
      <c r="C587" t="s">
        <v>3574</v>
      </c>
      <c r="D587">
        <v>10713</v>
      </c>
      <c r="E587" t="s">
        <v>3573</v>
      </c>
      <c r="G587" t="s">
        <v>3575</v>
      </c>
      <c r="J587">
        <v>39</v>
      </c>
      <c r="K587" s="1" t="s">
        <v>453</v>
      </c>
      <c r="L587" t="s">
        <v>371</v>
      </c>
      <c r="M587">
        <v>957</v>
      </c>
      <c r="N587">
        <v>8</v>
      </c>
      <c r="O587">
        <v>33</v>
      </c>
      <c r="P587" t="s">
        <v>12451</v>
      </c>
      <c r="Q587" t="s">
        <v>362</v>
      </c>
      <c r="R587" t="s">
        <v>438</v>
      </c>
      <c r="T587" t="s">
        <v>2854</v>
      </c>
      <c r="U587" t="s">
        <v>296</v>
      </c>
    </row>
    <row r="588" spans="1:21" x14ac:dyDescent="0.3">
      <c r="A588" s="1" t="s">
        <v>3576</v>
      </c>
      <c r="B588" t="s">
        <v>350</v>
      </c>
      <c r="C588" t="s">
        <v>3578</v>
      </c>
      <c r="D588">
        <v>16763</v>
      </c>
      <c r="E588" t="s">
        <v>3576</v>
      </c>
      <c r="F588" t="s">
        <v>539</v>
      </c>
      <c r="G588" t="s">
        <v>3579</v>
      </c>
      <c r="H588">
        <v>3</v>
      </c>
      <c r="I588" t="s">
        <v>3577</v>
      </c>
      <c r="J588">
        <v>81</v>
      </c>
      <c r="K588" s="1" t="s">
        <v>350</v>
      </c>
      <c r="L588" t="s">
        <v>2116</v>
      </c>
      <c r="M588">
        <v>15974</v>
      </c>
      <c r="N588">
        <v>5</v>
      </c>
      <c r="O588">
        <v>27</v>
      </c>
      <c r="P588" t="s">
        <v>12452</v>
      </c>
      <c r="Q588" t="s">
        <v>320</v>
      </c>
      <c r="R588" t="s">
        <v>369</v>
      </c>
      <c r="T588" t="s">
        <v>604</v>
      </c>
      <c r="U588" t="s">
        <v>300</v>
      </c>
    </row>
    <row r="589" spans="1:21" x14ac:dyDescent="0.3">
      <c r="A589" s="1" t="s">
        <v>3580</v>
      </c>
      <c r="B589" t="s">
        <v>350</v>
      </c>
      <c r="C589" t="s">
        <v>3584</v>
      </c>
      <c r="D589">
        <v>14922</v>
      </c>
      <c r="E589" t="s">
        <v>3580</v>
      </c>
      <c r="F589" t="s">
        <v>481</v>
      </c>
      <c r="G589" t="s">
        <v>3585</v>
      </c>
      <c r="H589">
        <v>1</v>
      </c>
      <c r="I589" t="s">
        <v>3583</v>
      </c>
      <c r="J589">
        <v>12</v>
      </c>
      <c r="K589" s="1" t="s">
        <v>350</v>
      </c>
      <c r="L589" t="s">
        <v>3582</v>
      </c>
      <c r="M589">
        <v>13878</v>
      </c>
      <c r="N589">
        <v>7</v>
      </c>
      <c r="O589">
        <v>29</v>
      </c>
      <c r="P589" t="s">
        <v>12453</v>
      </c>
      <c r="Q589" t="s">
        <v>331</v>
      </c>
      <c r="R589" t="s">
        <v>727</v>
      </c>
      <c r="T589" t="s">
        <v>3581</v>
      </c>
      <c r="U589" t="s">
        <v>300</v>
      </c>
    </row>
    <row r="590" spans="1:21" x14ac:dyDescent="0.3">
      <c r="A590" s="1" t="s">
        <v>3587</v>
      </c>
      <c r="C590" t="s">
        <v>3589</v>
      </c>
      <c r="E590" t="s">
        <v>3587</v>
      </c>
      <c r="J590">
        <v>0</v>
      </c>
      <c r="K590" s="1" t="s">
        <v>297</v>
      </c>
      <c r="L590" t="s">
        <v>473</v>
      </c>
      <c r="M590">
        <v>17834</v>
      </c>
      <c r="N590">
        <v>0</v>
      </c>
      <c r="P590" t="s">
        <v>12454</v>
      </c>
      <c r="Q590" t="s">
        <v>297</v>
      </c>
      <c r="R590" t="s">
        <v>297</v>
      </c>
      <c r="T590" t="s">
        <v>3588</v>
      </c>
      <c r="U590" t="s">
        <v>296</v>
      </c>
    </row>
    <row r="591" spans="1:21" x14ac:dyDescent="0.3">
      <c r="A591" s="1" t="s">
        <v>3590</v>
      </c>
      <c r="B591" t="s">
        <v>323</v>
      </c>
      <c r="C591" t="s">
        <v>3594</v>
      </c>
      <c r="D591">
        <v>14900</v>
      </c>
      <c r="E591" t="s">
        <v>3590</v>
      </c>
      <c r="G591" t="s">
        <v>3595</v>
      </c>
      <c r="I591" t="s">
        <v>3593</v>
      </c>
      <c r="J591">
        <v>82</v>
      </c>
      <c r="K591" s="1" t="s">
        <v>323</v>
      </c>
      <c r="L591" t="s">
        <v>3592</v>
      </c>
      <c r="M591">
        <v>13997</v>
      </c>
      <c r="N591">
        <v>7</v>
      </c>
      <c r="O591">
        <v>30</v>
      </c>
      <c r="P591" t="s">
        <v>12455</v>
      </c>
      <c r="Q591" t="s">
        <v>305</v>
      </c>
      <c r="R591" t="s">
        <v>1273</v>
      </c>
      <c r="T591" t="s">
        <v>3591</v>
      </c>
      <c r="U591" t="s">
        <v>296</v>
      </c>
    </row>
    <row r="592" spans="1:21" x14ac:dyDescent="0.3">
      <c r="A592" s="1" t="s">
        <v>3596</v>
      </c>
      <c r="B592" t="s">
        <v>439</v>
      </c>
      <c r="C592" t="s">
        <v>3598</v>
      </c>
      <c r="E592" t="s">
        <v>3596</v>
      </c>
      <c r="G592" t="s">
        <v>3599</v>
      </c>
      <c r="J592">
        <v>29</v>
      </c>
      <c r="K592" s="1" t="s">
        <v>439</v>
      </c>
      <c r="L592" t="s">
        <v>3597</v>
      </c>
      <c r="M592">
        <v>21429</v>
      </c>
      <c r="N592">
        <v>0</v>
      </c>
      <c r="O592">
        <v>23</v>
      </c>
      <c r="P592" t="s">
        <v>12456</v>
      </c>
      <c r="Q592" t="s">
        <v>494</v>
      </c>
      <c r="R592" t="s">
        <v>432</v>
      </c>
      <c r="T592" t="s">
        <v>510</v>
      </c>
      <c r="U592" t="s">
        <v>296</v>
      </c>
    </row>
    <row r="593" spans="1:21" x14ac:dyDescent="0.3">
      <c r="A593" s="1" t="s">
        <v>3600</v>
      </c>
      <c r="B593" t="s">
        <v>350</v>
      </c>
      <c r="C593" t="s">
        <v>3601</v>
      </c>
      <c r="D593">
        <v>2577051</v>
      </c>
      <c r="E593" t="s">
        <v>3600</v>
      </c>
      <c r="G593" t="s">
        <v>3602</v>
      </c>
      <c r="H593">
        <v>3</v>
      </c>
      <c r="J593">
        <v>84</v>
      </c>
      <c r="K593" s="1" t="s">
        <v>350</v>
      </c>
      <c r="L593" t="s">
        <v>344</v>
      </c>
      <c r="M593">
        <v>18286</v>
      </c>
      <c r="N593">
        <v>0</v>
      </c>
      <c r="O593">
        <v>25</v>
      </c>
      <c r="P593" t="s">
        <v>12457</v>
      </c>
      <c r="Q593" t="s">
        <v>347</v>
      </c>
      <c r="R593" t="s">
        <v>1240</v>
      </c>
      <c r="T593" t="s">
        <v>1243</v>
      </c>
      <c r="U593" t="s">
        <v>296</v>
      </c>
    </row>
    <row r="594" spans="1:21" x14ac:dyDescent="0.3">
      <c r="A594" s="1" t="s">
        <v>3604</v>
      </c>
      <c r="B594" t="s">
        <v>323</v>
      </c>
      <c r="C594" t="s">
        <v>3608</v>
      </c>
      <c r="D594">
        <v>15003</v>
      </c>
      <c r="E594" t="s">
        <v>3604</v>
      </c>
      <c r="F594" t="s">
        <v>316</v>
      </c>
      <c r="G594" t="s">
        <v>3609</v>
      </c>
      <c r="H594">
        <v>2</v>
      </c>
      <c r="I594" t="s">
        <v>3607</v>
      </c>
      <c r="J594">
        <v>85</v>
      </c>
      <c r="K594" s="1" t="s">
        <v>323</v>
      </c>
      <c r="L594" t="s">
        <v>3606</v>
      </c>
      <c r="M594">
        <v>14445</v>
      </c>
      <c r="N594">
        <v>7</v>
      </c>
      <c r="O594">
        <v>30</v>
      </c>
      <c r="P594" t="s">
        <v>12458</v>
      </c>
      <c r="Q594" t="s">
        <v>295</v>
      </c>
      <c r="R594" t="s">
        <v>518</v>
      </c>
      <c r="T594" t="s">
        <v>3605</v>
      </c>
      <c r="U594" t="s">
        <v>300</v>
      </c>
    </row>
    <row r="595" spans="1:21" x14ac:dyDescent="0.3">
      <c r="A595" s="1" t="s">
        <v>3611</v>
      </c>
      <c r="C595" t="s">
        <v>3613</v>
      </c>
      <c r="E595" t="s">
        <v>3611</v>
      </c>
      <c r="J595">
        <v>0</v>
      </c>
      <c r="K595" s="1" t="s">
        <v>297</v>
      </c>
      <c r="L595" t="s">
        <v>3612</v>
      </c>
      <c r="M595">
        <v>19772</v>
      </c>
      <c r="N595">
        <v>0</v>
      </c>
      <c r="P595" t="s">
        <v>12459</v>
      </c>
      <c r="Q595" t="s">
        <v>297</v>
      </c>
      <c r="R595" t="s">
        <v>297</v>
      </c>
      <c r="T595" t="s">
        <v>333</v>
      </c>
      <c r="U595" t="s">
        <v>296</v>
      </c>
    </row>
    <row r="596" spans="1:21" x14ac:dyDescent="0.3">
      <c r="A596" s="1" t="s">
        <v>3614</v>
      </c>
      <c r="B596" t="s">
        <v>453</v>
      </c>
      <c r="C596" t="s">
        <v>3616</v>
      </c>
      <c r="D596">
        <v>2576165</v>
      </c>
      <c r="E596" t="s">
        <v>3614</v>
      </c>
      <c r="F596" t="s">
        <v>697</v>
      </c>
      <c r="G596" t="s">
        <v>3617</v>
      </c>
      <c r="H596">
        <v>3</v>
      </c>
      <c r="I596" t="s">
        <v>3615</v>
      </c>
      <c r="J596">
        <v>40</v>
      </c>
      <c r="K596" s="1" t="s">
        <v>453</v>
      </c>
      <c r="L596" t="s">
        <v>1279</v>
      </c>
      <c r="M596">
        <v>18217</v>
      </c>
      <c r="N596">
        <v>3</v>
      </c>
      <c r="O596">
        <v>26</v>
      </c>
      <c r="P596" t="s">
        <v>12460</v>
      </c>
      <c r="Q596" t="s">
        <v>403</v>
      </c>
      <c r="R596" t="s">
        <v>794</v>
      </c>
      <c r="T596" t="s">
        <v>449</v>
      </c>
      <c r="U596" t="s">
        <v>306</v>
      </c>
    </row>
    <row r="597" spans="1:21" x14ac:dyDescent="0.3">
      <c r="A597" s="1" t="s">
        <v>3622</v>
      </c>
      <c r="B597" t="s">
        <v>323</v>
      </c>
      <c r="C597" t="s">
        <v>3624</v>
      </c>
      <c r="D597">
        <v>2566996</v>
      </c>
      <c r="E597" t="s">
        <v>3622</v>
      </c>
      <c r="G597" t="s">
        <v>3625</v>
      </c>
      <c r="H597">
        <v>6</v>
      </c>
      <c r="J597">
        <v>86</v>
      </c>
      <c r="K597" s="1" t="s">
        <v>323</v>
      </c>
      <c r="L597" t="s">
        <v>3623</v>
      </c>
      <c r="M597">
        <v>18519</v>
      </c>
      <c r="N597">
        <v>0</v>
      </c>
      <c r="O597">
        <v>25</v>
      </c>
      <c r="P597" t="s">
        <v>12461</v>
      </c>
      <c r="Q597" t="s">
        <v>678</v>
      </c>
      <c r="R597" t="s">
        <v>1395</v>
      </c>
      <c r="T597" t="s">
        <v>742</v>
      </c>
      <c r="U597" t="s">
        <v>296</v>
      </c>
    </row>
    <row r="598" spans="1:21" x14ac:dyDescent="0.3">
      <c r="A598" s="1" t="s">
        <v>3626</v>
      </c>
      <c r="B598" t="s">
        <v>323</v>
      </c>
      <c r="C598" t="s">
        <v>3628</v>
      </c>
      <c r="D598">
        <v>2468368</v>
      </c>
      <c r="E598" t="s">
        <v>3626</v>
      </c>
      <c r="F598" t="s">
        <v>304</v>
      </c>
      <c r="G598" t="s">
        <v>3629</v>
      </c>
      <c r="H598">
        <v>5</v>
      </c>
      <c r="I598" t="s">
        <v>3627</v>
      </c>
      <c r="J598">
        <v>47</v>
      </c>
      <c r="K598" s="1" t="s">
        <v>323</v>
      </c>
      <c r="L598" t="s">
        <v>1125</v>
      </c>
      <c r="M598">
        <v>17182</v>
      </c>
      <c r="N598">
        <v>4</v>
      </c>
      <c r="O598">
        <v>28</v>
      </c>
      <c r="P598" t="s">
        <v>12462</v>
      </c>
      <c r="Q598" t="s">
        <v>426</v>
      </c>
      <c r="R598" t="s">
        <v>514</v>
      </c>
      <c r="T598" t="s">
        <v>3310</v>
      </c>
      <c r="U598" t="s">
        <v>306</v>
      </c>
    </row>
    <row r="599" spans="1:21" x14ac:dyDescent="0.3">
      <c r="A599" s="1" t="s">
        <v>3630</v>
      </c>
      <c r="B599" t="s">
        <v>350</v>
      </c>
      <c r="C599" t="s">
        <v>3633</v>
      </c>
      <c r="D599">
        <v>14164</v>
      </c>
      <c r="E599" t="s">
        <v>3630</v>
      </c>
      <c r="F599" t="s">
        <v>880</v>
      </c>
      <c r="G599" t="s">
        <v>3634</v>
      </c>
      <c r="H599">
        <v>2</v>
      </c>
      <c r="I599" t="s">
        <v>3632</v>
      </c>
      <c r="J599">
        <v>8</v>
      </c>
      <c r="K599" s="1" t="s">
        <v>350</v>
      </c>
      <c r="L599" t="s">
        <v>1245</v>
      </c>
      <c r="M599">
        <v>13171</v>
      </c>
      <c r="N599">
        <v>8</v>
      </c>
      <c r="O599">
        <v>30</v>
      </c>
      <c r="P599" t="s">
        <v>12463</v>
      </c>
      <c r="Q599" t="s">
        <v>403</v>
      </c>
      <c r="R599" t="s">
        <v>66</v>
      </c>
      <c r="T599" t="s">
        <v>3631</v>
      </c>
      <c r="U599" t="s">
        <v>300</v>
      </c>
    </row>
    <row r="600" spans="1:21" x14ac:dyDescent="0.3">
      <c r="A600" s="1" t="s">
        <v>3636</v>
      </c>
      <c r="B600" t="s">
        <v>350</v>
      </c>
      <c r="C600" t="s">
        <v>3639</v>
      </c>
      <c r="D600">
        <v>4217370</v>
      </c>
      <c r="E600" t="s">
        <v>3636</v>
      </c>
      <c r="F600" t="s">
        <v>373</v>
      </c>
      <c r="G600" t="s">
        <v>3640</v>
      </c>
      <c r="I600" t="s">
        <v>3638</v>
      </c>
      <c r="J600">
        <v>83</v>
      </c>
      <c r="K600" s="1" t="s">
        <v>350</v>
      </c>
      <c r="L600" t="s">
        <v>3637</v>
      </c>
      <c r="M600">
        <v>18896</v>
      </c>
      <c r="N600">
        <v>2</v>
      </c>
      <c r="O600">
        <v>25</v>
      </c>
      <c r="P600" t="s">
        <v>12464</v>
      </c>
      <c r="Q600" t="s">
        <v>494</v>
      </c>
      <c r="R600" t="s">
        <v>544</v>
      </c>
      <c r="T600" t="s">
        <v>2091</v>
      </c>
      <c r="U600" t="s">
        <v>306</v>
      </c>
    </row>
    <row r="601" spans="1:21" x14ac:dyDescent="0.3">
      <c r="A601" s="1" t="s">
        <v>3641</v>
      </c>
      <c r="C601" t="s">
        <v>3644</v>
      </c>
      <c r="E601" t="s">
        <v>3641</v>
      </c>
      <c r="J601">
        <v>0</v>
      </c>
      <c r="K601" s="1" t="s">
        <v>297</v>
      </c>
      <c r="L601" t="s">
        <v>3643</v>
      </c>
      <c r="M601">
        <v>18797</v>
      </c>
      <c r="N601">
        <v>0</v>
      </c>
      <c r="P601" t="s">
        <v>12465</v>
      </c>
      <c r="Q601" t="s">
        <v>297</v>
      </c>
      <c r="R601" t="s">
        <v>297</v>
      </c>
      <c r="T601" t="s">
        <v>3642</v>
      </c>
      <c r="U601" t="s">
        <v>296</v>
      </c>
    </row>
    <row r="602" spans="1:21" x14ac:dyDescent="0.3">
      <c r="A602" s="1" t="s">
        <v>3647</v>
      </c>
      <c r="B602" t="s">
        <v>565</v>
      </c>
      <c r="C602" t="s">
        <v>3649</v>
      </c>
      <c r="D602">
        <v>2570204</v>
      </c>
      <c r="E602" t="s">
        <v>3647</v>
      </c>
      <c r="G602" t="s">
        <v>3650</v>
      </c>
      <c r="J602">
        <v>0</v>
      </c>
      <c r="K602" s="1" t="s">
        <v>453</v>
      </c>
      <c r="L602" t="s">
        <v>3648</v>
      </c>
      <c r="M602">
        <v>18470</v>
      </c>
      <c r="N602">
        <v>1</v>
      </c>
      <c r="O602">
        <v>25</v>
      </c>
      <c r="P602" t="s">
        <v>12466</v>
      </c>
      <c r="Q602" t="s">
        <v>403</v>
      </c>
      <c r="R602" t="s">
        <v>2011</v>
      </c>
      <c r="T602" t="s">
        <v>2032</v>
      </c>
      <c r="U602" t="s">
        <v>296</v>
      </c>
    </row>
    <row r="603" spans="1:21" x14ac:dyDescent="0.3">
      <c r="A603" s="1" t="s">
        <v>3651</v>
      </c>
      <c r="B603" t="s">
        <v>350</v>
      </c>
      <c r="C603" t="s">
        <v>3653</v>
      </c>
      <c r="D603">
        <v>3957543</v>
      </c>
      <c r="E603" t="s">
        <v>3651</v>
      </c>
      <c r="F603" t="s">
        <v>304</v>
      </c>
      <c r="G603" t="s">
        <v>3654</v>
      </c>
      <c r="H603">
        <v>3</v>
      </c>
      <c r="I603" t="s">
        <v>3652</v>
      </c>
      <c r="J603">
        <v>48</v>
      </c>
      <c r="K603" s="1" t="s">
        <v>350</v>
      </c>
      <c r="L603" t="s">
        <v>784</v>
      </c>
      <c r="M603">
        <v>19547</v>
      </c>
      <c r="N603">
        <v>2</v>
      </c>
      <c r="O603">
        <v>26</v>
      </c>
      <c r="P603" t="s">
        <v>12467</v>
      </c>
      <c r="Q603" t="s">
        <v>320</v>
      </c>
      <c r="R603" t="s">
        <v>1395</v>
      </c>
      <c r="T603" t="s">
        <v>3491</v>
      </c>
      <c r="U603" t="s">
        <v>306</v>
      </c>
    </row>
    <row r="604" spans="1:21" x14ac:dyDescent="0.3">
      <c r="A604" s="1" t="s">
        <v>3656</v>
      </c>
      <c r="B604" t="s">
        <v>350</v>
      </c>
      <c r="C604" t="s">
        <v>3659</v>
      </c>
      <c r="D604">
        <v>15397</v>
      </c>
      <c r="E604" t="s">
        <v>3656</v>
      </c>
      <c r="G604" t="s">
        <v>621</v>
      </c>
      <c r="J604">
        <v>0</v>
      </c>
      <c r="K604" s="1" t="s">
        <v>350</v>
      </c>
      <c r="L604" t="s">
        <v>3658</v>
      </c>
      <c r="M604">
        <v>14819</v>
      </c>
      <c r="N604">
        <v>3</v>
      </c>
      <c r="O604">
        <v>27</v>
      </c>
      <c r="P604" t="s">
        <v>12468</v>
      </c>
      <c r="Q604" t="s">
        <v>362</v>
      </c>
      <c r="R604" t="s">
        <v>400</v>
      </c>
      <c r="T604" t="s">
        <v>3657</v>
      </c>
      <c r="U604" t="s">
        <v>296</v>
      </c>
    </row>
    <row r="605" spans="1:21" x14ac:dyDescent="0.3">
      <c r="A605" s="1" t="s">
        <v>3662</v>
      </c>
      <c r="B605" t="s">
        <v>323</v>
      </c>
      <c r="C605" t="s">
        <v>3664</v>
      </c>
      <c r="D605">
        <v>11373</v>
      </c>
      <c r="E605" t="s">
        <v>3662</v>
      </c>
      <c r="G605" t="s">
        <v>3665</v>
      </c>
      <c r="J605">
        <v>83</v>
      </c>
      <c r="K605" s="1" t="s">
        <v>323</v>
      </c>
      <c r="L605" t="s">
        <v>3663</v>
      </c>
      <c r="M605">
        <v>852</v>
      </c>
      <c r="N605">
        <v>11</v>
      </c>
      <c r="O605">
        <v>34</v>
      </c>
      <c r="P605" t="s">
        <v>12469</v>
      </c>
      <c r="Q605" t="s">
        <v>320</v>
      </c>
      <c r="R605" t="s">
        <v>334</v>
      </c>
      <c r="T605" t="s">
        <v>508</v>
      </c>
      <c r="U605" t="s">
        <v>296</v>
      </c>
    </row>
    <row r="606" spans="1:21" x14ac:dyDescent="0.3">
      <c r="A606" s="1" t="s">
        <v>3671</v>
      </c>
      <c r="B606" t="s">
        <v>323</v>
      </c>
      <c r="C606" t="s">
        <v>3673</v>
      </c>
      <c r="D606">
        <v>15670</v>
      </c>
      <c r="E606" t="s">
        <v>3671</v>
      </c>
      <c r="G606" t="s">
        <v>1424</v>
      </c>
      <c r="J606">
        <v>84</v>
      </c>
      <c r="K606" s="1" t="s">
        <v>323</v>
      </c>
      <c r="L606" t="s">
        <v>3672</v>
      </c>
      <c r="M606">
        <v>15630</v>
      </c>
      <c r="N606">
        <v>7</v>
      </c>
      <c r="O606">
        <v>30</v>
      </c>
      <c r="P606" t="s">
        <v>12470</v>
      </c>
      <c r="Q606" t="s">
        <v>320</v>
      </c>
      <c r="R606" t="s">
        <v>736</v>
      </c>
      <c r="T606" t="s">
        <v>620</v>
      </c>
      <c r="U606" t="s">
        <v>296</v>
      </c>
    </row>
    <row r="607" spans="1:21" x14ac:dyDescent="0.3">
      <c r="A607" s="1" t="s">
        <v>3676</v>
      </c>
      <c r="C607" t="s">
        <v>3678</v>
      </c>
      <c r="E607" t="s">
        <v>3676</v>
      </c>
      <c r="J607">
        <v>0</v>
      </c>
      <c r="K607" s="1" t="s">
        <v>297</v>
      </c>
      <c r="L607" t="s">
        <v>3677</v>
      </c>
      <c r="M607">
        <v>18820</v>
      </c>
      <c r="N607">
        <v>0</v>
      </c>
      <c r="P607" t="s">
        <v>12471</v>
      </c>
      <c r="Q607" t="s">
        <v>297</v>
      </c>
      <c r="R607" t="s">
        <v>297</v>
      </c>
      <c r="T607" t="s">
        <v>858</v>
      </c>
      <c r="U607" t="s">
        <v>296</v>
      </c>
    </row>
    <row r="608" spans="1:21" x14ac:dyDescent="0.3">
      <c r="A608" s="1" t="s">
        <v>3680</v>
      </c>
      <c r="B608" t="s">
        <v>323</v>
      </c>
      <c r="C608" t="s">
        <v>3681</v>
      </c>
      <c r="D608">
        <v>13371</v>
      </c>
      <c r="E608" t="s">
        <v>3680</v>
      </c>
      <c r="G608" t="s">
        <v>2288</v>
      </c>
      <c r="J608">
        <v>80</v>
      </c>
      <c r="K608" s="1" t="s">
        <v>323</v>
      </c>
      <c r="L608" t="s">
        <v>1953</v>
      </c>
      <c r="M608">
        <v>11101</v>
      </c>
      <c r="N608">
        <v>7</v>
      </c>
      <c r="O608">
        <v>32</v>
      </c>
      <c r="P608" t="s">
        <v>12472</v>
      </c>
      <c r="Q608" t="s">
        <v>320</v>
      </c>
      <c r="R608" t="s">
        <v>840</v>
      </c>
      <c r="T608" t="s">
        <v>981</v>
      </c>
      <c r="U608" t="s">
        <v>296</v>
      </c>
    </row>
    <row r="609" spans="1:21" x14ac:dyDescent="0.3">
      <c r="A609" s="1" t="s">
        <v>3683</v>
      </c>
      <c r="B609" t="s">
        <v>350</v>
      </c>
      <c r="C609" t="s">
        <v>3685</v>
      </c>
      <c r="D609">
        <v>2976222</v>
      </c>
      <c r="E609" t="s">
        <v>3683</v>
      </c>
      <c r="G609" t="s">
        <v>1195</v>
      </c>
      <c r="H609">
        <v>4</v>
      </c>
      <c r="J609">
        <v>88</v>
      </c>
      <c r="K609" s="1" t="s">
        <v>350</v>
      </c>
      <c r="L609" t="s">
        <v>2768</v>
      </c>
      <c r="M609">
        <v>19194</v>
      </c>
      <c r="N609">
        <v>2</v>
      </c>
      <c r="O609">
        <v>26</v>
      </c>
      <c r="P609" t="s">
        <v>12473</v>
      </c>
      <c r="Q609" t="s">
        <v>362</v>
      </c>
      <c r="R609" t="s">
        <v>752</v>
      </c>
      <c r="T609" t="s">
        <v>3684</v>
      </c>
      <c r="U609" t="s">
        <v>296</v>
      </c>
    </row>
    <row r="610" spans="1:21" x14ac:dyDescent="0.3">
      <c r="A610" s="1" t="s">
        <v>3686</v>
      </c>
      <c r="B610" t="s">
        <v>350</v>
      </c>
      <c r="C610" t="s">
        <v>3689</v>
      </c>
      <c r="D610">
        <v>2969976</v>
      </c>
      <c r="E610" t="s">
        <v>3686</v>
      </c>
      <c r="F610" t="s">
        <v>922</v>
      </c>
      <c r="G610" t="s">
        <v>2632</v>
      </c>
      <c r="I610" t="s">
        <v>3688</v>
      </c>
      <c r="J610">
        <v>35</v>
      </c>
      <c r="K610" s="1" t="s">
        <v>350</v>
      </c>
      <c r="L610" t="s">
        <v>1993</v>
      </c>
      <c r="M610">
        <v>18539</v>
      </c>
      <c r="N610">
        <v>3</v>
      </c>
      <c r="O610">
        <v>26</v>
      </c>
      <c r="P610" t="s">
        <v>12474</v>
      </c>
      <c r="Q610" t="s">
        <v>310</v>
      </c>
      <c r="R610" t="s">
        <v>400</v>
      </c>
      <c r="T610" t="s">
        <v>3687</v>
      </c>
      <c r="U610" t="s">
        <v>306</v>
      </c>
    </row>
    <row r="611" spans="1:21" x14ac:dyDescent="0.3">
      <c r="A611" s="1" t="s">
        <v>3692</v>
      </c>
      <c r="B611" t="s">
        <v>350</v>
      </c>
      <c r="C611" t="s">
        <v>3694</v>
      </c>
      <c r="D611">
        <v>2586703</v>
      </c>
      <c r="E611" t="s">
        <v>3692</v>
      </c>
      <c r="F611" t="s">
        <v>922</v>
      </c>
      <c r="G611" t="s">
        <v>3695</v>
      </c>
      <c r="I611" t="s">
        <v>3693</v>
      </c>
      <c r="J611">
        <v>14</v>
      </c>
      <c r="K611" s="1" t="s">
        <v>350</v>
      </c>
      <c r="L611" t="s">
        <v>315</v>
      </c>
      <c r="M611">
        <v>18540</v>
      </c>
      <c r="N611">
        <v>3</v>
      </c>
      <c r="O611">
        <v>26</v>
      </c>
      <c r="P611" t="s">
        <v>12475</v>
      </c>
      <c r="Q611" t="s">
        <v>347</v>
      </c>
      <c r="R611" t="s">
        <v>977</v>
      </c>
      <c r="T611" t="s">
        <v>1711</v>
      </c>
      <c r="U611" t="s">
        <v>306</v>
      </c>
    </row>
    <row r="612" spans="1:21" x14ac:dyDescent="0.3">
      <c r="A612" s="1" t="s">
        <v>3698</v>
      </c>
      <c r="C612" t="s">
        <v>3700</v>
      </c>
      <c r="E612" t="s">
        <v>3698</v>
      </c>
      <c r="J612">
        <v>0</v>
      </c>
      <c r="K612" s="1" t="s">
        <v>297</v>
      </c>
      <c r="L612" t="s">
        <v>3699</v>
      </c>
      <c r="M612">
        <v>17851</v>
      </c>
      <c r="N612">
        <v>0</v>
      </c>
      <c r="P612" t="s">
        <v>12476</v>
      </c>
      <c r="Q612" t="s">
        <v>297</v>
      </c>
      <c r="R612" t="s">
        <v>297</v>
      </c>
      <c r="T612" t="s">
        <v>603</v>
      </c>
      <c r="U612" t="s">
        <v>296</v>
      </c>
    </row>
    <row r="613" spans="1:21" x14ac:dyDescent="0.3">
      <c r="A613" s="1" t="s">
        <v>3701</v>
      </c>
      <c r="B613" t="s">
        <v>350</v>
      </c>
      <c r="C613" t="s">
        <v>3703</v>
      </c>
      <c r="D613">
        <v>3042428</v>
      </c>
      <c r="E613" t="s">
        <v>3701</v>
      </c>
      <c r="G613" t="s">
        <v>3704</v>
      </c>
      <c r="H613">
        <v>3</v>
      </c>
      <c r="J613">
        <v>16</v>
      </c>
      <c r="K613" s="1" t="s">
        <v>350</v>
      </c>
      <c r="L613" t="s">
        <v>3385</v>
      </c>
      <c r="M613">
        <v>19423</v>
      </c>
      <c r="N613">
        <v>2</v>
      </c>
      <c r="O613">
        <v>24</v>
      </c>
      <c r="P613" t="s">
        <v>12477</v>
      </c>
      <c r="Q613" t="s">
        <v>310</v>
      </c>
      <c r="R613" t="s">
        <v>414</v>
      </c>
      <c r="T613" t="s">
        <v>3702</v>
      </c>
      <c r="U613" t="s">
        <v>306</v>
      </c>
    </row>
    <row r="614" spans="1:21" x14ac:dyDescent="0.3">
      <c r="A614" s="1" t="s">
        <v>3705</v>
      </c>
      <c r="C614" t="s">
        <v>3707</v>
      </c>
      <c r="E614" t="s">
        <v>3705</v>
      </c>
      <c r="J614">
        <v>0</v>
      </c>
      <c r="K614" s="1" t="s">
        <v>297</v>
      </c>
      <c r="L614" t="s">
        <v>580</v>
      </c>
      <c r="M614">
        <v>17843</v>
      </c>
      <c r="N614">
        <v>0</v>
      </c>
      <c r="P614" t="s">
        <v>12478</v>
      </c>
      <c r="Q614" t="s">
        <v>297</v>
      </c>
      <c r="R614" t="s">
        <v>297</v>
      </c>
      <c r="T614" t="s">
        <v>3706</v>
      </c>
      <c r="U614" t="s">
        <v>296</v>
      </c>
    </row>
    <row r="615" spans="1:21" x14ac:dyDescent="0.3">
      <c r="A615" s="1" t="s">
        <v>3708</v>
      </c>
      <c r="B615" t="s">
        <v>350</v>
      </c>
      <c r="C615" t="s">
        <v>3710</v>
      </c>
      <c r="D615">
        <v>2576581</v>
      </c>
      <c r="E615" t="s">
        <v>3708</v>
      </c>
      <c r="F615" t="s">
        <v>337</v>
      </c>
      <c r="G615" t="s">
        <v>493</v>
      </c>
      <c r="H615">
        <v>1</v>
      </c>
      <c r="I615" t="s">
        <v>3709</v>
      </c>
      <c r="J615">
        <v>10</v>
      </c>
      <c r="K615" s="1" t="s">
        <v>350</v>
      </c>
      <c r="L615" t="s">
        <v>2746</v>
      </c>
      <c r="M615">
        <v>18030</v>
      </c>
      <c r="N615">
        <v>3</v>
      </c>
      <c r="O615">
        <v>26</v>
      </c>
      <c r="P615" t="s">
        <v>12479</v>
      </c>
      <c r="Q615" t="s">
        <v>331</v>
      </c>
      <c r="R615" t="s">
        <v>818</v>
      </c>
      <c r="T615" t="s">
        <v>324</v>
      </c>
      <c r="U615" t="s">
        <v>300</v>
      </c>
    </row>
    <row r="616" spans="1:21" x14ac:dyDescent="0.3">
      <c r="A616" s="1" t="s">
        <v>165</v>
      </c>
      <c r="B616" t="s">
        <v>313</v>
      </c>
      <c r="C616" t="s">
        <v>3712</v>
      </c>
      <c r="D616">
        <v>16757</v>
      </c>
      <c r="E616" t="s">
        <v>165</v>
      </c>
      <c r="F616" t="s">
        <v>329</v>
      </c>
      <c r="G616" t="s">
        <v>3713</v>
      </c>
      <c r="H616">
        <v>1</v>
      </c>
      <c r="I616" t="s">
        <v>3711</v>
      </c>
      <c r="J616">
        <v>4</v>
      </c>
      <c r="K616" s="1" t="s">
        <v>313</v>
      </c>
      <c r="L616" t="s">
        <v>3354</v>
      </c>
      <c r="M616">
        <v>16311</v>
      </c>
      <c r="N616">
        <v>5</v>
      </c>
      <c r="O616">
        <v>28</v>
      </c>
      <c r="P616" t="s">
        <v>12480</v>
      </c>
      <c r="Q616" t="s">
        <v>347</v>
      </c>
      <c r="R616" t="s">
        <v>1240</v>
      </c>
      <c r="T616" t="s">
        <v>1622</v>
      </c>
      <c r="U616" t="s">
        <v>300</v>
      </c>
    </row>
    <row r="617" spans="1:21" x14ac:dyDescent="0.3">
      <c r="A617" s="1" t="s">
        <v>3715</v>
      </c>
      <c r="B617" t="s">
        <v>439</v>
      </c>
      <c r="C617" t="s">
        <v>3718</v>
      </c>
      <c r="D617">
        <v>17372</v>
      </c>
      <c r="E617" t="s">
        <v>3715</v>
      </c>
      <c r="F617" t="s">
        <v>922</v>
      </c>
      <c r="G617" t="s">
        <v>3719</v>
      </c>
      <c r="H617">
        <v>1</v>
      </c>
      <c r="I617" t="s">
        <v>3717</v>
      </c>
      <c r="J617">
        <v>9</v>
      </c>
      <c r="K617" s="1" t="s">
        <v>439</v>
      </c>
      <c r="L617" t="s">
        <v>3716</v>
      </c>
      <c r="M617">
        <v>16191</v>
      </c>
      <c r="N617">
        <v>5</v>
      </c>
      <c r="O617">
        <v>28</v>
      </c>
      <c r="P617" t="s">
        <v>12481</v>
      </c>
      <c r="Q617" t="s">
        <v>347</v>
      </c>
      <c r="R617" t="s">
        <v>571</v>
      </c>
      <c r="T617" t="s">
        <v>324</v>
      </c>
      <c r="U617" t="s">
        <v>300</v>
      </c>
    </row>
    <row r="618" spans="1:21" x14ac:dyDescent="0.3">
      <c r="A618" s="1" t="s">
        <v>3722</v>
      </c>
      <c r="B618" t="s">
        <v>453</v>
      </c>
      <c r="C618" t="s">
        <v>3725</v>
      </c>
      <c r="D618">
        <v>2573300</v>
      </c>
      <c r="E618" t="s">
        <v>3722</v>
      </c>
      <c r="G618" t="s">
        <v>3726</v>
      </c>
      <c r="I618" t="s">
        <v>3724</v>
      </c>
      <c r="J618">
        <v>26</v>
      </c>
      <c r="K618" s="1" t="s">
        <v>453</v>
      </c>
      <c r="L618" t="s">
        <v>3723</v>
      </c>
      <c r="M618">
        <v>16909</v>
      </c>
      <c r="N618">
        <v>4</v>
      </c>
      <c r="O618">
        <v>26</v>
      </c>
      <c r="P618" t="s">
        <v>12482</v>
      </c>
      <c r="Q618" t="s">
        <v>310</v>
      </c>
      <c r="R618" t="s">
        <v>312</v>
      </c>
      <c r="T618" t="s">
        <v>1243</v>
      </c>
      <c r="U618" t="s">
        <v>296</v>
      </c>
    </row>
    <row r="619" spans="1:21" x14ac:dyDescent="0.3">
      <c r="A619" s="1" t="s">
        <v>3727</v>
      </c>
      <c r="B619" t="s">
        <v>453</v>
      </c>
      <c r="C619" t="s">
        <v>3730</v>
      </c>
      <c r="D619">
        <v>4039226</v>
      </c>
      <c r="E619" t="s">
        <v>3727</v>
      </c>
      <c r="G619" t="s">
        <v>1389</v>
      </c>
      <c r="H619">
        <v>3</v>
      </c>
      <c r="I619" t="s">
        <v>3729</v>
      </c>
      <c r="J619">
        <v>32</v>
      </c>
      <c r="K619" s="1" t="s">
        <v>453</v>
      </c>
      <c r="L619" t="s">
        <v>3728</v>
      </c>
      <c r="M619">
        <v>20521</v>
      </c>
      <c r="N619">
        <v>1</v>
      </c>
      <c r="O619">
        <v>24</v>
      </c>
      <c r="P619" t="s">
        <v>12483</v>
      </c>
      <c r="Q619" t="s">
        <v>362</v>
      </c>
      <c r="R619" t="s">
        <v>535</v>
      </c>
      <c r="T619" t="s">
        <v>466</v>
      </c>
      <c r="U619" t="s">
        <v>296</v>
      </c>
    </row>
    <row r="620" spans="1:21" x14ac:dyDescent="0.3">
      <c r="A620" s="1" t="s">
        <v>3731</v>
      </c>
      <c r="B620" t="s">
        <v>453</v>
      </c>
      <c r="C620" t="s">
        <v>3734</v>
      </c>
      <c r="D620">
        <v>2972283</v>
      </c>
      <c r="E620" t="s">
        <v>3731</v>
      </c>
      <c r="F620" t="s">
        <v>367</v>
      </c>
      <c r="G620" t="s">
        <v>3735</v>
      </c>
      <c r="H620">
        <v>4</v>
      </c>
      <c r="I620" t="s">
        <v>3733</v>
      </c>
      <c r="J620">
        <v>32</v>
      </c>
      <c r="K620" s="1" t="s">
        <v>453</v>
      </c>
      <c r="L620" t="s">
        <v>3474</v>
      </c>
      <c r="M620">
        <v>18488</v>
      </c>
      <c r="N620">
        <v>3</v>
      </c>
      <c r="O620">
        <v>26</v>
      </c>
      <c r="P620" t="s">
        <v>12484</v>
      </c>
      <c r="Q620" t="s">
        <v>362</v>
      </c>
      <c r="R620" t="s">
        <v>501</v>
      </c>
      <c r="T620" t="s">
        <v>3732</v>
      </c>
      <c r="U620" t="s">
        <v>300</v>
      </c>
    </row>
    <row r="621" spans="1:21" x14ac:dyDescent="0.3">
      <c r="A621" s="1" t="s">
        <v>312</v>
      </c>
      <c r="B621" t="s">
        <v>323</v>
      </c>
      <c r="C621" t="s">
        <v>3741</v>
      </c>
      <c r="D621">
        <v>10605</v>
      </c>
      <c r="E621" t="s">
        <v>312</v>
      </c>
      <c r="G621" t="s">
        <v>3742</v>
      </c>
      <c r="I621" t="s">
        <v>3740</v>
      </c>
      <c r="J621">
        <v>87</v>
      </c>
      <c r="K621" s="1" t="s">
        <v>323</v>
      </c>
      <c r="L621" t="s">
        <v>3739</v>
      </c>
      <c r="M621">
        <v>5511</v>
      </c>
      <c r="N621">
        <v>12</v>
      </c>
      <c r="O621">
        <v>34</v>
      </c>
      <c r="P621" t="s">
        <v>12485</v>
      </c>
      <c r="Q621" t="s">
        <v>426</v>
      </c>
      <c r="R621" t="s">
        <v>965</v>
      </c>
      <c r="T621" t="s">
        <v>893</v>
      </c>
      <c r="U621" t="s">
        <v>296</v>
      </c>
    </row>
    <row r="622" spans="1:21" x14ac:dyDescent="0.3">
      <c r="A622" s="1" t="s">
        <v>3744</v>
      </c>
      <c r="B622" t="s">
        <v>323</v>
      </c>
      <c r="C622" t="s">
        <v>3745</v>
      </c>
      <c r="D622">
        <v>15910</v>
      </c>
      <c r="E622" t="s">
        <v>3744</v>
      </c>
      <c r="G622" t="s">
        <v>2588</v>
      </c>
      <c r="J622">
        <v>85</v>
      </c>
      <c r="K622" s="1" t="s">
        <v>323</v>
      </c>
      <c r="L622" t="s">
        <v>516</v>
      </c>
      <c r="M622">
        <v>15129</v>
      </c>
      <c r="N622">
        <v>3</v>
      </c>
      <c r="O622">
        <v>28</v>
      </c>
      <c r="P622" t="s">
        <v>12486</v>
      </c>
      <c r="Q622" t="s">
        <v>295</v>
      </c>
      <c r="R622" t="s">
        <v>1848</v>
      </c>
      <c r="T622" t="s">
        <v>370</v>
      </c>
      <c r="U622" t="s">
        <v>296</v>
      </c>
    </row>
    <row r="623" spans="1:21" x14ac:dyDescent="0.3">
      <c r="A623" s="1" t="s">
        <v>3746</v>
      </c>
      <c r="B623" t="s">
        <v>350</v>
      </c>
      <c r="C623" t="s">
        <v>3748</v>
      </c>
      <c r="D623">
        <v>3049329</v>
      </c>
      <c r="E623" t="s">
        <v>3746</v>
      </c>
      <c r="F623" t="s">
        <v>308</v>
      </c>
      <c r="G623" t="s">
        <v>3070</v>
      </c>
      <c r="H623">
        <v>3</v>
      </c>
      <c r="I623" t="s">
        <v>3747</v>
      </c>
      <c r="J623">
        <v>89</v>
      </c>
      <c r="K623" s="1" t="s">
        <v>350</v>
      </c>
      <c r="L623" t="s">
        <v>495</v>
      </c>
      <c r="M623">
        <v>19732</v>
      </c>
      <c r="N623">
        <v>2</v>
      </c>
      <c r="O623">
        <v>23</v>
      </c>
      <c r="P623" t="s">
        <v>12487</v>
      </c>
      <c r="Q623" t="s">
        <v>399</v>
      </c>
      <c r="R623" t="s">
        <v>3095</v>
      </c>
      <c r="T623" t="s">
        <v>1114</v>
      </c>
      <c r="U623" t="s">
        <v>306</v>
      </c>
    </row>
    <row r="624" spans="1:21" x14ac:dyDescent="0.3">
      <c r="A624" s="1" t="s">
        <v>3751</v>
      </c>
      <c r="B624" t="s">
        <v>453</v>
      </c>
      <c r="C624" t="s">
        <v>3752</v>
      </c>
      <c r="E624" t="s">
        <v>3751</v>
      </c>
      <c r="G624" t="s">
        <v>3753</v>
      </c>
      <c r="J624">
        <v>34</v>
      </c>
      <c r="K624" s="1" t="s">
        <v>453</v>
      </c>
      <c r="L624" t="s">
        <v>2768</v>
      </c>
      <c r="M624">
        <v>2254</v>
      </c>
      <c r="N624">
        <v>8</v>
      </c>
      <c r="O624">
        <v>35</v>
      </c>
      <c r="P624" t="s">
        <v>12488</v>
      </c>
      <c r="Q624" t="s">
        <v>426</v>
      </c>
      <c r="R624" t="s">
        <v>1509</v>
      </c>
      <c r="T624" t="s">
        <v>502</v>
      </c>
      <c r="U624" t="s">
        <v>296</v>
      </c>
    </row>
    <row r="625" spans="1:21" x14ac:dyDescent="0.3">
      <c r="A625" s="1" t="s">
        <v>234</v>
      </c>
      <c r="B625" t="s">
        <v>453</v>
      </c>
      <c r="C625" t="s">
        <v>3757</v>
      </c>
      <c r="D625">
        <v>10456</v>
      </c>
      <c r="E625" t="s">
        <v>234</v>
      </c>
      <c r="G625" t="s">
        <v>3758</v>
      </c>
      <c r="I625" t="s">
        <v>3756</v>
      </c>
      <c r="J625">
        <v>24</v>
      </c>
      <c r="K625" s="1" t="s">
        <v>453</v>
      </c>
      <c r="L625" t="s">
        <v>1036</v>
      </c>
      <c r="M625">
        <v>12386</v>
      </c>
      <c r="N625">
        <v>12</v>
      </c>
      <c r="O625">
        <v>33</v>
      </c>
      <c r="P625" t="s">
        <v>12489</v>
      </c>
      <c r="Q625" t="s">
        <v>362</v>
      </c>
      <c r="R625" t="s">
        <v>438</v>
      </c>
      <c r="T625" t="s">
        <v>3755</v>
      </c>
      <c r="U625" t="s">
        <v>296</v>
      </c>
    </row>
    <row r="626" spans="1:21" x14ac:dyDescent="0.3">
      <c r="A626" s="1" t="s">
        <v>3760</v>
      </c>
      <c r="B626" t="s">
        <v>323</v>
      </c>
      <c r="C626" t="s">
        <v>3763</v>
      </c>
      <c r="D626">
        <v>3051806</v>
      </c>
      <c r="E626" t="s">
        <v>3760</v>
      </c>
      <c r="F626" t="s">
        <v>342</v>
      </c>
      <c r="G626" t="s">
        <v>3397</v>
      </c>
      <c r="H626">
        <v>1</v>
      </c>
      <c r="I626" t="s">
        <v>3762</v>
      </c>
      <c r="J626">
        <v>86</v>
      </c>
      <c r="K626" s="1" t="s">
        <v>323</v>
      </c>
      <c r="L626" t="s">
        <v>3761</v>
      </c>
      <c r="M626">
        <v>19410</v>
      </c>
      <c r="N626">
        <v>2</v>
      </c>
      <c r="O626">
        <v>24</v>
      </c>
      <c r="P626" t="s">
        <v>12490</v>
      </c>
      <c r="Q626" t="s">
        <v>295</v>
      </c>
      <c r="R626" t="s">
        <v>840</v>
      </c>
      <c r="T626" t="s">
        <v>1578</v>
      </c>
      <c r="U626" t="s">
        <v>300</v>
      </c>
    </row>
    <row r="627" spans="1:21" x14ac:dyDescent="0.3">
      <c r="A627" s="1" t="s">
        <v>3764</v>
      </c>
      <c r="B627" t="s">
        <v>350</v>
      </c>
      <c r="C627" t="s">
        <v>3765</v>
      </c>
      <c r="D627">
        <v>12637</v>
      </c>
      <c r="E627" t="s">
        <v>3764</v>
      </c>
      <c r="G627" t="s">
        <v>3766</v>
      </c>
      <c r="J627">
        <v>1</v>
      </c>
      <c r="K627" s="1" t="s">
        <v>350</v>
      </c>
      <c r="L627" t="s">
        <v>784</v>
      </c>
      <c r="M627">
        <v>19670</v>
      </c>
      <c r="N627">
        <v>0</v>
      </c>
      <c r="O627">
        <v>33</v>
      </c>
      <c r="P627" t="s">
        <v>12491</v>
      </c>
      <c r="Q627" t="s">
        <v>426</v>
      </c>
      <c r="R627" t="s">
        <v>438</v>
      </c>
      <c r="T627" t="s">
        <v>2157</v>
      </c>
      <c r="U627" t="s">
        <v>296</v>
      </c>
    </row>
    <row r="628" spans="1:21" x14ac:dyDescent="0.3">
      <c r="A628" s="1" t="s">
        <v>205</v>
      </c>
      <c r="B628" t="s">
        <v>350</v>
      </c>
      <c r="C628" t="s">
        <v>3770</v>
      </c>
      <c r="D628">
        <v>3915823</v>
      </c>
      <c r="E628" t="s">
        <v>205</v>
      </c>
      <c r="F628" t="s">
        <v>697</v>
      </c>
      <c r="G628" t="s">
        <v>3771</v>
      </c>
      <c r="H628">
        <v>1</v>
      </c>
      <c r="I628" t="s">
        <v>3769</v>
      </c>
      <c r="J628">
        <v>16</v>
      </c>
      <c r="K628" s="1" t="s">
        <v>350</v>
      </c>
      <c r="L628" t="s">
        <v>3768</v>
      </c>
      <c r="M628">
        <v>19937</v>
      </c>
      <c r="N628">
        <v>1</v>
      </c>
      <c r="O628">
        <v>22</v>
      </c>
      <c r="P628" t="s">
        <v>12492</v>
      </c>
      <c r="Q628" t="s">
        <v>403</v>
      </c>
      <c r="R628" t="s">
        <v>752</v>
      </c>
      <c r="T628" t="s">
        <v>3767</v>
      </c>
      <c r="U628" t="s">
        <v>300</v>
      </c>
    </row>
    <row r="629" spans="1:21" x14ac:dyDescent="0.3">
      <c r="A629" s="1" t="s">
        <v>3773</v>
      </c>
      <c r="B629" t="s">
        <v>313</v>
      </c>
      <c r="C629" t="s">
        <v>3775</v>
      </c>
      <c r="D629">
        <v>2517676</v>
      </c>
      <c r="E629" t="s">
        <v>3773</v>
      </c>
      <c r="G629" t="s">
        <v>2752</v>
      </c>
      <c r="J629">
        <v>6</v>
      </c>
      <c r="K629" s="1" t="s">
        <v>313</v>
      </c>
      <c r="L629" t="s">
        <v>3774</v>
      </c>
      <c r="M629">
        <v>18139</v>
      </c>
      <c r="N629">
        <v>3</v>
      </c>
      <c r="O629">
        <v>27</v>
      </c>
      <c r="P629" t="s">
        <v>12493</v>
      </c>
      <c r="Q629" t="s">
        <v>320</v>
      </c>
      <c r="R629" t="s">
        <v>782</v>
      </c>
      <c r="T629" t="s">
        <v>502</v>
      </c>
      <c r="U629" t="s">
        <v>296</v>
      </c>
    </row>
    <row r="630" spans="1:21" x14ac:dyDescent="0.3">
      <c r="A630" s="1" t="s">
        <v>217</v>
      </c>
      <c r="B630" t="s">
        <v>350</v>
      </c>
      <c r="C630" t="s">
        <v>3779</v>
      </c>
      <c r="D630">
        <v>2577327</v>
      </c>
      <c r="E630" t="s">
        <v>217</v>
      </c>
      <c r="F630" t="s">
        <v>418</v>
      </c>
      <c r="G630" t="s">
        <v>1800</v>
      </c>
      <c r="H630">
        <v>1</v>
      </c>
      <c r="I630" t="s">
        <v>3778</v>
      </c>
      <c r="J630">
        <v>16</v>
      </c>
      <c r="K630" s="1" t="s">
        <v>350</v>
      </c>
      <c r="L630" t="s">
        <v>3777</v>
      </c>
      <c r="M630">
        <v>16830</v>
      </c>
      <c r="N630">
        <v>4</v>
      </c>
      <c r="O630">
        <v>25</v>
      </c>
      <c r="P630" t="s">
        <v>12494</v>
      </c>
      <c r="Q630" t="s">
        <v>403</v>
      </c>
      <c r="R630" t="s">
        <v>733</v>
      </c>
      <c r="T630" t="s">
        <v>1088</v>
      </c>
      <c r="U630" t="s">
        <v>300</v>
      </c>
    </row>
    <row r="631" spans="1:21" x14ac:dyDescent="0.3">
      <c r="A631" s="1" t="s">
        <v>3780</v>
      </c>
      <c r="B631" t="s">
        <v>350</v>
      </c>
      <c r="C631" t="s">
        <v>3782</v>
      </c>
      <c r="D631">
        <v>16300</v>
      </c>
      <c r="E631" t="s">
        <v>3780</v>
      </c>
      <c r="G631" t="s">
        <v>3783</v>
      </c>
      <c r="J631">
        <v>16</v>
      </c>
      <c r="K631" s="1" t="s">
        <v>350</v>
      </c>
      <c r="L631" t="s">
        <v>1248</v>
      </c>
      <c r="M631">
        <v>15270</v>
      </c>
      <c r="N631">
        <v>1</v>
      </c>
      <c r="O631">
        <v>26</v>
      </c>
      <c r="P631" t="s">
        <v>12495</v>
      </c>
      <c r="Q631" t="s">
        <v>310</v>
      </c>
      <c r="R631" t="s">
        <v>759</v>
      </c>
      <c r="T631" t="s">
        <v>3781</v>
      </c>
      <c r="U631" t="s">
        <v>296</v>
      </c>
    </row>
    <row r="632" spans="1:21" x14ac:dyDescent="0.3">
      <c r="A632" s="1" t="s">
        <v>3784</v>
      </c>
      <c r="B632" t="s">
        <v>350</v>
      </c>
      <c r="C632" t="s">
        <v>3786</v>
      </c>
      <c r="D632">
        <v>3046438</v>
      </c>
      <c r="E632" t="s">
        <v>3784</v>
      </c>
      <c r="G632" t="s">
        <v>2103</v>
      </c>
      <c r="I632" t="s">
        <v>3785</v>
      </c>
      <c r="J632">
        <v>81</v>
      </c>
      <c r="K632" s="1" t="s">
        <v>350</v>
      </c>
      <c r="L632" t="s">
        <v>1633</v>
      </c>
      <c r="M632">
        <v>19255</v>
      </c>
      <c r="N632">
        <v>2</v>
      </c>
      <c r="O632">
        <v>24</v>
      </c>
      <c r="P632" t="s">
        <v>12496</v>
      </c>
      <c r="Q632" t="s">
        <v>362</v>
      </c>
      <c r="R632" t="s">
        <v>432</v>
      </c>
      <c r="T632" t="s">
        <v>519</v>
      </c>
      <c r="U632" t="s">
        <v>296</v>
      </c>
    </row>
    <row r="633" spans="1:21" x14ac:dyDescent="0.3">
      <c r="A633" s="1" t="s">
        <v>3789</v>
      </c>
      <c r="C633" t="s">
        <v>3790</v>
      </c>
      <c r="E633" t="s">
        <v>3789</v>
      </c>
      <c r="J633">
        <v>0</v>
      </c>
      <c r="K633" s="1" t="s">
        <v>297</v>
      </c>
      <c r="L633" t="s">
        <v>829</v>
      </c>
      <c r="M633">
        <v>18862</v>
      </c>
      <c r="N633">
        <v>0</v>
      </c>
      <c r="P633" t="s">
        <v>12497</v>
      </c>
      <c r="Q633" t="s">
        <v>297</v>
      </c>
      <c r="R633" t="s">
        <v>297</v>
      </c>
      <c r="T633" t="s">
        <v>1671</v>
      </c>
      <c r="U633" t="s">
        <v>296</v>
      </c>
    </row>
    <row r="634" spans="1:21" x14ac:dyDescent="0.3">
      <c r="A634" s="1" t="s">
        <v>3791</v>
      </c>
      <c r="B634" t="s">
        <v>350</v>
      </c>
      <c r="C634" t="s">
        <v>3793</v>
      </c>
      <c r="D634">
        <v>15029</v>
      </c>
      <c r="E634" t="s">
        <v>3791</v>
      </c>
      <c r="G634" t="s">
        <v>3794</v>
      </c>
      <c r="J634">
        <v>88</v>
      </c>
      <c r="K634" s="1" t="s">
        <v>350</v>
      </c>
      <c r="L634" t="s">
        <v>3792</v>
      </c>
      <c r="M634">
        <v>14836</v>
      </c>
      <c r="N634">
        <v>3</v>
      </c>
      <c r="O634">
        <v>29</v>
      </c>
      <c r="P634" t="s">
        <v>12498</v>
      </c>
      <c r="Q634" t="s">
        <v>331</v>
      </c>
      <c r="R634" t="s">
        <v>377</v>
      </c>
      <c r="T634" t="s">
        <v>3020</v>
      </c>
      <c r="U634" t="s">
        <v>296</v>
      </c>
    </row>
    <row r="635" spans="1:21" x14ac:dyDescent="0.3">
      <c r="A635" s="1" t="s">
        <v>3795</v>
      </c>
      <c r="B635" t="s">
        <v>313</v>
      </c>
      <c r="C635" t="s">
        <v>3797</v>
      </c>
      <c r="D635">
        <v>14012</v>
      </c>
      <c r="E635" t="s">
        <v>3795</v>
      </c>
      <c r="F635" t="s">
        <v>412</v>
      </c>
      <c r="G635" t="s">
        <v>3798</v>
      </c>
      <c r="H635">
        <v>1</v>
      </c>
      <c r="I635" t="s">
        <v>3796</v>
      </c>
      <c r="J635">
        <v>14</v>
      </c>
      <c r="K635" s="1" t="s">
        <v>313</v>
      </c>
      <c r="L635" t="s">
        <v>1319</v>
      </c>
      <c r="M635">
        <v>12841</v>
      </c>
      <c r="N635">
        <v>8</v>
      </c>
      <c r="O635">
        <v>31</v>
      </c>
      <c r="P635" t="s">
        <v>12499</v>
      </c>
      <c r="Q635" t="s">
        <v>347</v>
      </c>
      <c r="R635" t="s">
        <v>438</v>
      </c>
      <c r="T635" t="s">
        <v>1927</v>
      </c>
      <c r="U635" t="s">
        <v>300</v>
      </c>
    </row>
    <row r="636" spans="1:21" x14ac:dyDescent="0.3">
      <c r="A636" s="1" t="s">
        <v>3799</v>
      </c>
      <c r="B636" t="s">
        <v>323</v>
      </c>
      <c r="C636" t="s">
        <v>3801</v>
      </c>
      <c r="D636">
        <v>3123714</v>
      </c>
      <c r="E636" t="s">
        <v>3799</v>
      </c>
      <c r="G636" t="s">
        <v>3802</v>
      </c>
      <c r="I636" t="s">
        <v>3800</v>
      </c>
      <c r="J636">
        <v>46</v>
      </c>
      <c r="K636" s="1" t="s">
        <v>323</v>
      </c>
      <c r="L636" t="s">
        <v>783</v>
      </c>
      <c r="M636">
        <v>20306</v>
      </c>
      <c r="N636">
        <v>1</v>
      </c>
      <c r="O636">
        <v>23</v>
      </c>
      <c r="P636" t="s">
        <v>12500</v>
      </c>
      <c r="Q636" t="s">
        <v>320</v>
      </c>
      <c r="R636" t="s">
        <v>662</v>
      </c>
      <c r="T636" t="s">
        <v>1248</v>
      </c>
      <c r="U636" t="s">
        <v>296</v>
      </c>
    </row>
    <row r="637" spans="1:21" x14ac:dyDescent="0.3">
      <c r="A637" s="1" t="s">
        <v>3804</v>
      </c>
      <c r="B637" t="s">
        <v>313</v>
      </c>
      <c r="C637" t="s">
        <v>3807</v>
      </c>
      <c r="D637">
        <v>16593</v>
      </c>
      <c r="E637" t="s">
        <v>3804</v>
      </c>
      <c r="G637" t="s">
        <v>3311</v>
      </c>
      <c r="I637" t="s">
        <v>3806</v>
      </c>
      <c r="J637">
        <v>5</v>
      </c>
      <c r="K637" s="1" t="s">
        <v>313</v>
      </c>
      <c r="L637" t="s">
        <v>3805</v>
      </c>
      <c r="M637">
        <v>15746</v>
      </c>
      <c r="N637">
        <v>6</v>
      </c>
      <c r="O637">
        <v>29</v>
      </c>
      <c r="P637" t="s">
        <v>12501</v>
      </c>
      <c r="Q637" t="s">
        <v>310</v>
      </c>
      <c r="R637" t="s">
        <v>319</v>
      </c>
      <c r="T637" t="s">
        <v>603</v>
      </c>
      <c r="U637" t="s">
        <v>296</v>
      </c>
    </row>
    <row r="638" spans="1:21" x14ac:dyDescent="0.3">
      <c r="A638" s="1" t="s">
        <v>3808</v>
      </c>
      <c r="B638" t="s">
        <v>350</v>
      </c>
      <c r="C638" t="s">
        <v>3809</v>
      </c>
      <c r="D638">
        <v>3120349</v>
      </c>
      <c r="E638" t="s">
        <v>3808</v>
      </c>
      <c r="F638" t="s">
        <v>573</v>
      </c>
      <c r="G638" t="s">
        <v>3810</v>
      </c>
      <c r="J638">
        <v>21</v>
      </c>
      <c r="K638" s="1" t="s">
        <v>350</v>
      </c>
      <c r="L638" t="s">
        <v>2316</v>
      </c>
      <c r="M638">
        <v>21585</v>
      </c>
      <c r="N638">
        <v>0</v>
      </c>
      <c r="O638">
        <v>23</v>
      </c>
      <c r="P638" t="s">
        <v>12502</v>
      </c>
      <c r="Q638" t="s">
        <v>347</v>
      </c>
      <c r="R638" t="s">
        <v>414</v>
      </c>
      <c r="T638" t="s">
        <v>601</v>
      </c>
      <c r="U638" t="s">
        <v>300</v>
      </c>
    </row>
    <row r="639" spans="1:21" x14ac:dyDescent="0.3">
      <c r="A639" s="1" t="s">
        <v>3813</v>
      </c>
      <c r="B639" t="s">
        <v>313</v>
      </c>
      <c r="C639" t="s">
        <v>3816</v>
      </c>
      <c r="D639">
        <v>2578570</v>
      </c>
      <c r="E639" t="s">
        <v>3813</v>
      </c>
      <c r="F639" t="s">
        <v>304</v>
      </c>
      <c r="G639" t="s">
        <v>3817</v>
      </c>
      <c r="H639">
        <v>2</v>
      </c>
      <c r="I639" t="s">
        <v>3815</v>
      </c>
      <c r="J639">
        <v>7</v>
      </c>
      <c r="K639" s="1" t="s">
        <v>313</v>
      </c>
      <c r="L639" t="s">
        <v>3814</v>
      </c>
      <c r="M639">
        <v>18018</v>
      </c>
      <c r="N639">
        <v>3</v>
      </c>
      <c r="O639">
        <v>26</v>
      </c>
      <c r="P639" t="s">
        <v>12503</v>
      </c>
      <c r="Q639" t="s">
        <v>426</v>
      </c>
      <c r="R639" t="s">
        <v>334</v>
      </c>
      <c r="T639" t="s">
        <v>3011</v>
      </c>
      <c r="U639" t="s">
        <v>300</v>
      </c>
    </row>
    <row r="640" spans="1:21" x14ac:dyDescent="0.3">
      <c r="A640" s="1" t="s">
        <v>3819</v>
      </c>
      <c r="C640" t="s">
        <v>3820</v>
      </c>
      <c r="E640" t="s">
        <v>3819</v>
      </c>
      <c r="J640">
        <v>0</v>
      </c>
      <c r="K640" s="1" t="s">
        <v>297</v>
      </c>
      <c r="L640" t="s">
        <v>434</v>
      </c>
      <c r="M640">
        <v>20719</v>
      </c>
      <c r="N640">
        <v>0</v>
      </c>
      <c r="P640" t="s">
        <v>12504</v>
      </c>
      <c r="Q640" t="s">
        <v>297</v>
      </c>
      <c r="R640" t="s">
        <v>297</v>
      </c>
      <c r="T640" t="s">
        <v>1371</v>
      </c>
      <c r="U640" t="s">
        <v>296</v>
      </c>
    </row>
    <row r="641" spans="1:21" x14ac:dyDescent="0.3">
      <c r="A641" s="1" t="s">
        <v>3821</v>
      </c>
      <c r="B641" t="s">
        <v>453</v>
      </c>
      <c r="C641" t="s">
        <v>3822</v>
      </c>
      <c r="D641">
        <v>13158</v>
      </c>
      <c r="E641" t="s">
        <v>3821</v>
      </c>
      <c r="G641" t="s">
        <v>3823</v>
      </c>
      <c r="J641">
        <v>36</v>
      </c>
      <c r="K641" s="1" t="s">
        <v>453</v>
      </c>
      <c r="L641" t="s">
        <v>829</v>
      </c>
      <c r="M641">
        <v>11439</v>
      </c>
      <c r="N641">
        <v>6</v>
      </c>
      <c r="O641">
        <v>33</v>
      </c>
      <c r="P641" t="s">
        <v>12505</v>
      </c>
      <c r="Q641" t="s">
        <v>494</v>
      </c>
      <c r="R641" t="s">
        <v>432</v>
      </c>
      <c r="T641" t="s">
        <v>847</v>
      </c>
      <c r="U641" t="s">
        <v>296</v>
      </c>
    </row>
    <row r="642" spans="1:21" x14ac:dyDescent="0.3">
      <c r="A642" s="1" t="s">
        <v>3824</v>
      </c>
      <c r="C642" t="s">
        <v>3825</v>
      </c>
      <c r="E642" t="s">
        <v>3824</v>
      </c>
      <c r="J642">
        <v>0</v>
      </c>
      <c r="K642" s="1" t="s">
        <v>297</v>
      </c>
      <c r="L642" t="s">
        <v>1192</v>
      </c>
      <c r="M642">
        <v>19751</v>
      </c>
      <c r="N642">
        <v>0</v>
      </c>
      <c r="P642" t="s">
        <v>12506</v>
      </c>
      <c r="Q642" t="s">
        <v>297</v>
      </c>
      <c r="R642" t="s">
        <v>297</v>
      </c>
      <c r="T642" t="s">
        <v>912</v>
      </c>
      <c r="U642" t="s">
        <v>296</v>
      </c>
    </row>
    <row r="643" spans="1:21" x14ac:dyDescent="0.3">
      <c r="A643" s="1" t="s">
        <v>3827</v>
      </c>
      <c r="B643" t="s">
        <v>313</v>
      </c>
      <c r="C643" t="s">
        <v>3829</v>
      </c>
      <c r="D643">
        <v>3042876</v>
      </c>
      <c r="E643" t="s">
        <v>3827</v>
      </c>
      <c r="F643" t="s">
        <v>412</v>
      </c>
      <c r="G643" t="s">
        <v>3830</v>
      </c>
      <c r="H643">
        <v>3</v>
      </c>
      <c r="J643">
        <v>5</v>
      </c>
      <c r="K643" s="1" t="s">
        <v>313</v>
      </c>
      <c r="L643" t="s">
        <v>3828</v>
      </c>
      <c r="M643">
        <v>20759</v>
      </c>
      <c r="N643">
        <v>0</v>
      </c>
      <c r="O643">
        <v>24</v>
      </c>
      <c r="P643" t="s">
        <v>12507</v>
      </c>
      <c r="Q643" t="s">
        <v>426</v>
      </c>
      <c r="R643" t="s">
        <v>782</v>
      </c>
      <c r="T643" t="s">
        <v>473</v>
      </c>
      <c r="U643" t="s">
        <v>300</v>
      </c>
    </row>
    <row r="644" spans="1:21" x14ac:dyDescent="0.3">
      <c r="A644" s="1" t="s">
        <v>3832</v>
      </c>
      <c r="B644" t="s">
        <v>350</v>
      </c>
      <c r="C644" t="s">
        <v>3835</v>
      </c>
      <c r="D644">
        <v>5633</v>
      </c>
      <c r="E644" t="s">
        <v>3832</v>
      </c>
      <c r="G644" t="s">
        <v>3836</v>
      </c>
      <c r="J644">
        <v>82</v>
      </c>
      <c r="K644" s="1" t="s">
        <v>350</v>
      </c>
      <c r="L644" t="s">
        <v>3834</v>
      </c>
      <c r="M644">
        <v>4104</v>
      </c>
      <c r="N644">
        <v>12</v>
      </c>
      <c r="O644">
        <v>35</v>
      </c>
      <c r="P644" t="s">
        <v>12508</v>
      </c>
      <c r="Q644" t="s">
        <v>310</v>
      </c>
      <c r="R644" t="s">
        <v>842</v>
      </c>
      <c r="T644" t="s">
        <v>3833</v>
      </c>
      <c r="U644" t="s">
        <v>296</v>
      </c>
    </row>
    <row r="645" spans="1:21" x14ac:dyDescent="0.3">
      <c r="A645" s="1" t="s">
        <v>3837</v>
      </c>
      <c r="B645" t="s">
        <v>323</v>
      </c>
      <c r="C645" t="s">
        <v>3839</v>
      </c>
      <c r="D645">
        <v>13555</v>
      </c>
      <c r="E645" t="s">
        <v>3837</v>
      </c>
      <c r="G645" t="s">
        <v>1805</v>
      </c>
      <c r="J645">
        <v>87</v>
      </c>
      <c r="K645" s="1" t="s">
        <v>323</v>
      </c>
      <c r="L645" t="s">
        <v>3838</v>
      </c>
      <c r="M645">
        <v>10992</v>
      </c>
      <c r="N645">
        <v>9</v>
      </c>
      <c r="O645">
        <v>32</v>
      </c>
      <c r="P645" t="s">
        <v>12509</v>
      </c>
      <c r="Q645" t="s">
        <v>426</v>
      </c>
      <c r="R645" t="s">
        <v>514</v>
      </c>
      <c r="T645" t="s">
        <v>779</v>
      </c>
      <c r="U645" t="s">
        <v>296</v>
      </c>
    </row>
    <row r="646" spans="1:21" x14ac:dyDescent="0.3">
      <c r="A646" s="1" t="s">
        <v>3842</v>
      </c>
      <c r="B646" t="s">
        <v>453</v>
      </c>
      <c r="C646" t="s">
        <v>3844</v>
      </c>
      <c r="D646">
        <v>4012719</v>
      </c>
      <c r="E646" t="s">
        <v>3842</v>
      </c>
      <c r="G646" t="s">
        <v>3845</v>
      </c>
      <c r="H646">
        <v>7</v>
      </c>
      <c r="J646">
        <v>38</v>
      </c>
      <c r="K646" s="1" t="s">
        <v>453</v>
      </c>
      <c r="L646" t="s">
        <v>3843</v>
      </c>
      <c r="M646">
        <v>18632</v>
      </c>
      <c r="N646">
        <v>3</v>
      </c>
      <c r="O646">
        <v>27</v>
      </c>
      <c r="P646" t="s">
        <v>12510</v>
      </c>
      <c r="Q646" t="s">
        <v>399</v>
      </c>
      <c r="R646" t="s">
        <v>358</v>
      </c>
      <c r="T646" t="s">
        <v>502</v>
      </c>
      <c r="U646" t="s">
        <v>296</v>
      </c>
    </row>
    <row r="647" spans="1:21" x14ac:dyDescent="0.3">
      <c r="A647" s="1" t="s">
        <v>193</v>
      </c>
      <c r="B647" t="s">
        <v>439</v>
      </c>
      <c r="C647" t="s">
        <v>3850</v>
      </c>
      <c r="D647">
        <v>16339</v>
      </c>
      <c r="E647" t="s">
        <v>193</v>
      </c>
      <c r="F647" t="s">
        <v>1392</v>
      </c>
      <c r="G647" t="s">
        <v>3851</v>
      </c>
      <c r="H647">
        <v>1</v>
      </c>
      <c r="I647" t="s">
        <v>3849</v>
      </c>
      <c r="J647">
        <v>8</v>
      </c>
      <c r="K647" s="1" t="s">
        <v>439</v>
      </c>
      <c r="L647" t="s">
        <v>3848</v>
      </c>
      <c r="M647">
        <v>14996</v>
      </c>
      <c r="N647">
        <v>6</v>
      </c>
      <c r="O647">
        <v>28</v>
      </c>
      <c r="P647" t="s">
        <v>12511</v>
      </c>
      <c r="Q647" t="s">
        <v>320</v>
      </c>
      <c r="R647" t="s">
        <v>653</v>
      </c>
      <c r="T647" t="s">
        <v>502</v>
      </c>
      <c r="U647" t="s">
        <v>300</v>
      </c>
    </row>
    <row r="648" spans="1:21" x14ac:dyDescent="0.3">
      <c r="A648" s="1" t="s">
        <v>3855</v>
      </c>
      <c r="B648" t="s">
        <v>439</v>
      </c>
      <c r="C648" t="s">
        <v>3859</v>
      </c>
      <c r="D648">
        <v>15245</v>
      </c>
      <c r="E648" t="s">
        <v>3855</v>
      </c>
      <c r="F648" t="s">
        <v>481</v>
      </c>
      <c r="G648" t="s">
        <v>3860</v>
      </c>
      <c r="H648">
        <v>1</v>
      </c>
      <c r="I648" t="s">
        <v>3858</v>
      </c>
      <c r="J648">
        <v>4</v>
      </c>
      <c r="K648" s="1" t="s">
        <v>439</v>
      </c>
      <c r="L648" t="s">
        <v>3857</v>
      </c>
      <c r="M648">
        <v>15758</v>
      </c>
      <c r="N648">
        <v>7</v>
      </c>
      <c r="O648">
        <v>29</v>
      </c>
      <c r="P648" t="s">
        <v>12512</v>
      </c>
      <c r="Q648" t="s">
        <v>403</v>
      </c>
      <c r="R648" t="s">
        <v>733</v>
      </c>
      <c r="T648" t="s">
        <v>3856</v>
      </c>
      <c r="U648" t="s">
        <v>300</v>
      </c>
    </row>
    <row r="649" spans="1:21" x14ac:dyDescent="0.3">
      <c r="A649" s="1" t="s">
        <v>3861</v>
      </c>
      <c r="B649" t="s">
        <v>350</v>
      </c>
      <c r="C649" t="s">
        <v>3863</v>
      </c>
      <c r="D649">
        <v>3050670</v>
      </c>
      <c r="E649" t="s">
        <v>3861</v>
      </c>
      <c r="G649" t="s">
        <v>3864</v>
      </c>
      <c r="H649">
        <v>4</v>
      </c>
      <c r="J649">
        <v>17</v>
      </c>
      <c r="K649" s="1" t="s">
        <v>350</v>
      </c>
      <c r="L649" t="s">
        <v>473</v>
      </c>
      <c r="M649">
        <v>19630</v>
      </c>
      <c r="N649">
        <v>2</v>
      </c>
      <c r="O649">
        <v>23</v>
      </c>
      <c r="P649" t="s">
        <v>12513</v>
      </c>
      <c r="Q649" t="s">
        <v>399</v>
      </c>
      <c r="R649" t="s">
        <v>3394</v>
      </c>
      <c r="T649" t="s">
        <v>3862</v>
      </c>
      <c r="U649" t="s">
        <v>306</v>
      </c>
    </row>
    <row r="650" spans="1:21" x14ac:dyDescent="0.3">
      <c r="A650" s="1" t="s">
        <v>3865</v>
      </c>
      <c r="B650" t="s">
        <v>350</v>
      </c>
      <c r="C650" t="s">
        <v>3868</v>
      </c>
      <c r="D650">
        <v>2978219</v>
      </c>
      <c r="E650" t="s">
        <v>3865</v>
      </c>
      <c r="G650" t="s">
        <v>549</v>
      </c>
      <c r="I650" t="s">
        <v>3867</v>
      </c>
      <c r="J650">
        <v>16</v>
      </c>
      <c r="K650" s="1" t="s">
        <v>350</v>
      </c>
      <c r="L650" t="s">
        <v>3866</v>
      </c>
      <c r="M650">
        <v>18611</v>
      </c>
      <c r="N650">
        <v>3</v>
      </c>
      <c r="O650">
        <v>25</v>
      </c>
      <c r="P650" t="s">
        <v>12514</v>
      </c>
      <c r="Q650" t="s">
        <v>362</v>
      </c>
      <c r="R650" t="s">
        <v>571</v>
      </c>
      <c r="T650" t="s">
        <v>1734</v>
      </c>
      <c r="U650" t="s">
        <v>296</v>
      </c>
    </row>
    <row r="651" spans="1:21" x14ac:dyDescent="0.3">
      <c r="A651" s="1" t="s">
        <v>3871</v>
      </c>
      <c r="B651" t="s">
        <v>350</v>
      </c>
      <c r="C651" t="s">
        <v>3873</v>
      </c>
      <c r="D651">
        <v>4423402</v>
      </c>
      <c r="E651" t="s">
        <v>3871</v>
      </c>
      <c r="F651" t="s">
        <v>337</v>
      </c>
      <c r="G651" t="s">
        <v>2020</v>
      </c>
      <c r="J651">
        <v>87</v>
      </c>
      <c r="K651" s="1" t="s">
        <v>350</v>
      </c>
      <c r="L651" t="s">
        <v>3872</v>
      </c>
      <c r="M651">
        <v>21586</v>
      </c>
      <c r="N651">
        <v>0</v>
      </c>
      <c r="O651">
        <v>24</v>
      </c>
      <c r="P651" t="s">
        <v>12515</v>
      </c>
      <c r="Q651" t="s">
        <v>403</v>
      </c>
      <c r="R651" t="s">
        <v>571</v>
      </c>
      <c r="T651" t="s">
        <v>1557</v>
      </c>
      <c r="U651" t="s">
        <v>300</v>
      </c>
    </row>
    <row r="652" spans="1:21" x14ac:dyDescent="0.3">
      <c r="A652" s="1" t="s">
        <v>3875</v>
      </c>
      <c r="B652" t="s">
        <v>350</v>
      </c>
      <c r="C652" t="s">
        <v>3877</v>
      </c>
      <c r="D652">
        <v>2574420</v>
      </c>
      <c r="E652" t="s">
        <v>3875</v>
      </c>
      <c r="G652" t="s">
        <v>2093</v>
      </c>
      <c r="J652">
        <v>2</v>
      </c>
      <c r="K652" s="1" t="s">
        <v>350</v>
      </c>
      <c r="L652" t="s">
        <v>495</v>
      </c>
      <c r="M652">
        <v>17045</v>
      </c>
      <c r="N652">
        <v>4</v>
      </c>
      <c r="O652">
        <v>26</v>
      </c>
      <c r="P652" t="s">
        <v>12516</v>
      </c>
      <c r="Q652" t="s">
        <v>310</v>
      </c>
      <c r="R652" t="s">
        <v>759</v>
      </c>
      <c r="T652" t="s">
        <v>3876</v>
      </c>
      <c r="U652" t="s">
        <v>296</v>
      </c>
    </row>
    <row r="653" spans="1:21" x14ac:dyDescent="0.3">
      <c r="A653" s="1" t="s">
        <v>3880</v>
      </c>
      <c r="B653" t="s">
        <v>323</v>
      </c>
      <c r="C653" t="s">
        <v>3882</v>
      </c>
      <c r="D653">
        <v>14102</v>
      </c>
      <c r="E653" t="s">
        <v>3880</v>
      </c>
      <c r="G653" t="s">
        <v>3077</v>
      </c>
      <c r="J653">
        <v>86</v>
      </c>
      <c r="K653" s="1" t="s">
        <v>323</v>
      </c>
      <c r="L653" t="s">
        <v>3881</v>
      </c>
      <c r="M653">
        <v>13050</v>
      </c>
      <c r="N653">
        <v>5</v>
      </c>
      <c r="O653">
        <v>29</v>
      </c>
      <c r="P653" t="s">
        <v>12517</v>
      </c>
      <c r="Q653" t="s">
        <v>320</v>
      </c>
      <c r="R653" t="s">
        <v>956</v>
      </c>
      <c r="T653" t="s">
        <v>649</v>
      </c>
      <c r="U653" t="s">
        <v>296</v>
      </c>
    </row>
    <row r="654" spans="1:21" x14ac:dyDescent="0.3">
      <c r="A654" s="1" t="s">
        <v>3883</v>
      </c>
      <c r="B654" t="s">
        <v>350</v>
      </c>
      <c r="C654" t="s">
        <v>3885</v>
      </c>
      <c r="D654">
        <v>3060347</v>
      </c>
      <c r="E654" t="s">
        <v>3883</v>
      </c>
      <c r="F654" t="s">
        <v>672</v>
      </c>
      <c r="G654" t="s">
        <v>3886</v>
      </c>
      <c r="I654" t="s">
        <v>3884</v>
      </c>
      <c r="J654">
        <v>10</v>
      </c>
      <c r="K654" s="1" t="s">
        <v>350</v>
      </c>
      <c r="L654" t="s">
        <v>516</v>
      </c>
      <c r="M654">
        <v>19733</v>
      </c>
      <c r="N654">
        <v>2</v>
      </c>
      <c r="O654">
        <v>23</v>
      </c>
      <c r="P654" t="s">
        <v>12518</v>
      </c>
      <c r="Q654" t="s">
        <v>347</v>
      </c>
      <c r="R654" t="s">
        <v>958</v>
      </c>
      <c r="T654" t="s">
        <v>314</v>
      </c>
      <c r="U654" t="s">
        <v>306</v>
      </c>
    </row>
    <row r="655" spans="1:21" x14ac:dyDescent="0.3">
      <c r="A655" s="1" t="s">
        <v>3887</v>
      </c>
      <c r="B655" t="s">
        <v>453</v>
      </c>
      <c r="C655" t="s">
        <v>3889</v>
      </c>
      <c r="D655">
        <v>3048924</v>
      </c>
      <c r="E655" t="s">
        <v>3887</v>
      </c>
      <c r="F655" t="s">
        <v>1392</v>
      </c>
      <c r="G655" t="s">
        <v>2652</v>
      </c>
      <c r="H655">
        <v>6</v>
      </c>
      <c r="I655" t="s">
        <v>3888</v>
      </c>
      <c r="J655">
        <v>36</v>
      </c>
      <c r="K655" s="1" t="s">
        <v>453</v>
      </c>
      <c r="L655" t="s">
        <v>516</v>
      </c>
      <c r="M655">
        <v>20016</v>
      </c>
      <c r="N655">
        <v>1</v>
      </c>
      <c r="O655">
        <v>25</v>
      </c>
      <c r="P655" t="s">
        <v>12519</v>
      </c>
      <c r="Q655" t="s">
        <v>310</v>
      </c>
      <c r="R655" t="s">
        <v>668</v>
      </c>
      <c r="T655" t="s">
        <v>649</v>
      </c>
      <c r="U655" t="s">
        <v>306</v>
      </c>
    </row>
    <row r="656" spans="1:21" x14ac:dyDescent="0.3">
      <c r="A656" s="1" t="s">
        <v>3890</v>
      </c>
      <c r="B656" t="s">
        <v>350</v>
      </c>
      <c r="C656" t="s">
        <v>3893</v>
      </c>
      <c r="D656">
        <v>16414</v>
      </c>
      <c r="E656" t="s">
        <v>3890</v>
      </c>
      <c r="G656" t="s">
        <v>3894</v>
      </c>
      <c r="I656" t="s">
        <v>3892</v>
      </c>
      <c r="J656">
        <v>39</v>
      </c>
      <c r="K656" s="1" t="s">
        <v>350</v>
      </c>
      <c r="L656" t="s">
        <v>3891</v>
      </c>
      <c r="M656">
        <v>15398</v>
      </c>
      <c r="N656">
        <v>6</v>
      </c>
      <c r="O656">
        <v>28</v>
      </c>
      <c r="P656" t="s">
        <v>12520</v>
      </c>
      <c r="Q656" t="s">
        <v>310</v>
      </c>
      <c r="R656" t="s">
        <v>794</v>
      </c>
      <c r="T656" t="s">
        <v>1507</v>
      </c>
      <c r="U656" t="s">
        <v>296</v>
      </c>
    </row>
    <row r="657" spans="1:21" x14ac:dyDescent="0.3">
      <c r="A657" s="1" t="s">
        <v>3898</v>
      </c>
      <c r="B657" t="s">
        <v>453</v>
      </c>
      <c r="C657" t="s">
        <v>3899</v>
      </c>
      <c r="D657">
        <v>9703</v>
      </c>
      <c r="E657" t="s">
        <v>3898</v>
      </c>
      <c r="G657" t="s">
        <v>3900</v>
      </c>
      <c r="J657">
        <v>29</v>
      </c>
      <c r="K657" s="1" t="s">
        <v>453</v>
      </c>
      <c r="L657" t="s">
        <v>447</v>
      </c>
      <c r="M657">
        <v>12136</v>
      </c>
      <c r="N657">
        <v>9</v>
      </c>
      <c r="O657">
        <v>35</v>
      </c>
      <c r="P657" t="s">
        <v>12521</v>
      </c>
      <c r="Q657" t="s">
        <v>399</v>
      </c>
      <c r="R657" t="s">
        <v>842</v>
      </c>
      <c r="T657" t="s">
        <v>515</v>
      </c>
      <c r="U657" t="s">
        <v>296</v>
      </c>
    </row>
    <row r="658" spans="1:21" x14ac:dyDescent="0.3">
      <c r="A658" s="1" t="s">
        <v>1844</v>
      </c>
      <c r="B658" t="s">
        <v>453</v>
      </c>
      <c r="C658" t="s">
        <v>3901</v>
      </c>
      <c r="D658">
        <v>10195</v>
      </c>
      <c r="E658" t="s">
        <v>1844</v>
      </c>
      <c r="G658" t="s">
        <v>3902</v>
      </c>
      <c r="J658">
        <v>22</v>
      </c>
      <c r="K658" s="1" t="s">
        <v>453</v>
      </c>
      <c r="L658" t="s">
        <v>1571</v>
      </c>
      <c r="M658">
        <v>5701</v>
      </c>
      <c r="N658">
        <v>13</v>
      </c>
      <c r="O658">
        <v>38</v>
      </c>
      <c r="P658" t="s">
        <v>12522</v>
      </c>
      <c r="Q658" t="s">
        <v>331</v>
      </c>
      <c r="R658" t="s">
        <v>438</v>
      </c>
      <c r="T658" t="s">
        <v>1957</v>
      </c>
      <c r="U658" t="s">
        <v>296</v>
      </c>
    </row>
    <row r="659" spans="1:21" x14ac:dyDescent="0.3">
      <c r="A659" s="1" t="s">
        <v>3908</v>
      </c>
      <c r="B659" t="s">
        <v>323</v>
      </c>
      <c r="C659" t="s">
        <v>3911</v>
      </c>
      <c r="D659">
        <v>3045264</v>
      </c>
      <c r="E659" t="s">
        <v>3908</v>
      </c>
      <c r="F659" t="s">
        <v>1392</v>
      </c>
      <c r="G659" t="s">
        <v>2279</v>
      </c>
      <c r="H659">
        <v>4</v>
      </c>
      <c r="I659" t="s">
        <v>3910</v>
      </c>
      <c r="J659">
        <v>84</v>
      </c>
      <c r="K659" s="1" t="s">
        <v>323</v>
      </c>
      <c r="L659" t="s">
        <v>3909</v>
      </c>
      <c r="M659">
        <v>19973</v>
      </c>
      <c r="N659">
        <v>1</v>
      </c>
      <c r="O659">
        <v>24</v>
      </c>
      <c r="P659" t="s">
        <v>12523</v>
      </c>
      <c r="Q659" t="s">
        <v>295</v>
      </c>
      <c r="R659" t="s">
        <v>1273</v>
      </c>
      <c r="T659" t="s">
        <v>1022</v>
      </c>
      <c r="U659" t="s">
        <v>300</v>
      </c>
    </row>
    <row r="660" spans="1:21" x14ac:dyDescent="0.3">
      <c r="A660" s="1" t="s">
        <v>3912</v>
      </c>
      <c r="B660" t="s">
        <v>453</v>
      </c>
      <c r="C660" t="s">
        <v>3913</v>
      </c>
      <c r="D660">
        <v>14897</v>
      </c>
      <c r="E660" t="s">
        <v>3912</v>
      </c>
      <c r="G660" t="s">
        <v>1493</v>
      </c>
      <c r="J660">
        <v>30</v>
      </c>
      <c r="K660" s="1" t="s">
        <v>453</v>
      </c>
      <c r="L660" t="s">
        <v>1561</v>
      </c>
      <c r="M660">
        <v>14070</v>
      </c>
      <c r="N660">
        <v>4</v>
      </c>
      <c r="O660">
        <v>28</v>
      </c>
      <c r="P660" t="s">
        <v>12524</v>
      </c>
      <c r="Q660" t="s">
        <v>403</v>
      </c>
      <c r="R660" t="s">
        <v>794</v>
      </c>
      <c r="T660" t="s">
        <v>3635</v>
      </c>
      <c r="U660" t="s">
        <v>296</v>
      </c>
    </row>
    <row r="661" spans="1:21" x14ac:dyDescent="0.3">
      <c r="A661" s="1" t="s">
        <v>187</v>
      </c>
      <c r="B661" t="s">
        <v>350</v>
      </c>
      <c r="C661" t="s">
        <v>3915</v>
      </c>
      <c r="D661">
        <v>15072</v>
      </c>
      <c r="E661" t="s">
        <v>187</v>
      </c>
      <c r="F661" t="s">
        <v>724</v>
      </c>
      <c r="G661" t="s">
        <v>910</v>
      </c>
      <c r="H661">
        <v>1</v>
      </c>
      <c r="I661" t="s">
        <v>3914</v>
      </c>
      <c r="J661">
        <v>11</v>
      </c>
      <c r="K661" s="1" t="s">
        <v>350</v>
      </c>
      <c r="L661" t="s">
        <v>315</v>
      </c>
      <c r="M661">
        <v>13870</v>
      </c>
      <c r="N661">
        <v>7</v>
      </c>
      <c r="O661">
        <v>29</v>
      </c>
      <c r="P661" t="s">
        <v>12525</v>
      </c>
      <c r="Q661" t="s">
        <v>347</v>
      </c>
      <c r="R661" t="s">
        <v>358</v>
      </c>
      <c r="T661" t="s">
        <v>3027</v>
      </c>
      <c r="U661" t="s">
        <v>300</v>
      </c>
    </row>
    <row r="662" spans="1:21" x14ac:dyDescent="0.3">
      <c r="A662" s="1" t="s">
        <v>3917</v>
      </c>
      <c r="B662" t="s">
        <v>313</v>
      </c>
      <c r="C662" t="s">
        <v>3918</v>
      </c>
      <c r="D662">
        <v>4260</v>
      </c>
      <c r="E662" t="s">
        <v>3917</v>
      </c>
      <c r="G662" t="s">
        <v>3919</v>
      </c>
      <c r="J662">
        <v>13</v>
      </c>
      <c r="K662" s="1" t="s">
        <v>313</v>
      </c>
      <c r="L662" t="s">
        <v>2066</v>
      </c>
      <c r="M662">
        <v>11992</v>
      </c>
      <c r="N662">
        <v>15</v>
      </c>
      <c r="O662">
        <v>39</v>
      </c>
      <c r="P662" t="s">
        <v>12526</v>
      </c>
      <c r="Q662" t="s">
        <v>320</v>
      </c>
      <c r="R662" t="s">
        <v>689</v>
      </c>
      <c r="T662" t="s">
        <v>1996</v>
      </c>
      <c r="U662" t="s">
        <v>296</v>
      </c>
    </row>
    <row r="663" spans="1:21" x14ac:dyDescent="0.3">
      <c r="A663" s="1" t="s">
        <v>3920</v>
      </c>
      <c r="B663" t="s">
        <v>323</v>
      </c>
      <c r="C663" t="s">
        <v>3923</v>
      </c>
      <c r="D663">
        <v>3052991</v>
      </c>
      <c r="E663" t="s">
        <v>3920</v>
      </c>
      <c r="G663" t="s">
        <v>2370</v>
      </c>
      <c r="H663">
        <v>7</v>
      </c>
      <c r="I663" t="s">
        <v>3922</v>
      </c>
      <c r="J663">
        <v>80</v>
      </c>
      <c r="K663" s="1" t="s">
        <v>323</v>
      </c>
      <c r="L663" t="s">
        <v>3921</v>
      </c>
      <c r="M663">
        <v>20228</v>
      </c>
      <c r="N663">
        <v>1</v>
      </c>
      <c r="O663">
        <v>25</v>
      </c>
      <c r="P663" t="s">
        <v>12527</v>
      </c>
      <c r="Q663" t="s">
        <v>295</v>
      </c>
      <c r="R663" t="s">
        <v>702</v>
      </c>
      <c r="T663" t="s">
        <v>1022</v>
      </c>
      <c r="U663" t="s">
        <v>296</v>
      </c>
    </row>
    <row r="664" spans="1:21" x14ac:dyDescent="0.3">
      <c r="A664" s="1" t="s">
        <v>1760</v>
      </c>
      <c r="B664" t="s">
        <v>453</v>
      </c>
      <c r="C664" t="s">
        <v>3925</v>
      </c>
      <c r="E664" t="s">
        <v>1760</v>
      </c>
      <c r="G664" t="s">
        <v>3926</v>
      </c>
      <c r="J664">
        <v>36</v>
      </c>
      <c r="K664" s="1" t="s">
        <v>453</v>
      </c>
      <c r="L664" t="s">
        <v>1161</v>
      </c>
      <c r="M664">
        <v>8331</v>
      </c>
      <c r="N664">
        <v>5</v>
      </c>
      <c r="O664">
        <v>33</v>
      </c>
      <c r="P664" t="s">
        <v>12528</v>
      </c>
      <c r="Q664" t="s">
        <v>362</v>
      </c>
      <c r="R664" t="s">
        <v>956</v>
      </c>
      <c r="T664" t="s">
        <v>3924</v>
      </c>
      <c r="U664" t="s">
        <v>296</v>
      </c>
    </row>
    <row r="665" spans="1:21" x14ac:dyDescent="0.3">
      <c r="A665" s="1" t="s">
        <v>3928</v>
      </c>
      <c r="C665" t="s">
        <v>3929</v>
      </c>
      <c r="E665" t="s">
        <v>3928</v>
      </c>
      <c r="J665">
        <v>0</v>
      </c>
      <c r="K665" s="1" t="s">
        <v>297</v>
      </c>
      <c r="L665" t="s">
        <v>2387</v>
      </c>
      <c r="M665">
        <v>19770</v>
      </c>
      <c r="N665">
        <v>0</v>
      </c>
      <c r="P665" t="s">
        <v>12529</v>
      </c>
      <c r="Q665" t="s">
        <v>297</v>
      </c>
      <c r="R665" t="s">
        <v>297</v>
      </c>
      <c r="T665" t="s">
        <v>559</v>
      </c>
      <c r="U665" t="s">
        <v>296</v>
      </c>
    </row>
    <row r="666" spans="1:21" x14ac:dyDescent="0.3">
      <c r="A666" s="1" t="s">
        <v>3930</v>
      </c>
      <c r="B666" t="s">
        <v>313</v>
      </c>
      <c r="C666" t="s">
        <v>3932</v>
      </c>
      <c r="D666">
        <v>2574378</v>
      </c>
      <c r="E666" t="s">
        <v>3930</v>
      </c>
      <c r="G666" t="s">
        <v>3933</v>
      </c>
      <c r="J666">
        <v>8</v>
      </c>
      <c r="K666" s="1" t="s">
        <v>313</v>
      </c>
      <c r="L666" t="s">
        <v>3931</v>
      </c>
      <c r="M666">
        <v>18685</v>
      </c>
      <c r="N666">
        <v>0</v>
      </c>
      <c r="O666">
        <v>25</v>
      </c>
      <c r="P666" t="s">
        <v>12530</v>
      </c>
      <c r="Q666" t="s">
        <v>347</v>
      </c>
      <c r="R666" t="s">
        <v>319</v>
      </c>
      <c r="T666" t="s">
        <v>1557</v>
      </c>
      <c r="U666" t="s">
        <v>296</v>
      </c>
    </row>
    <row r="667" spans="1:21" x14ac:dyDescent="0.3">
      <c r="A667" s="1" t="s">
        <v>3934</v>
      </c>
      <c r="B667" t="s">
        <v>350</v>
      </c>
      <c r="C667" t="s">
        <v>3937</v>
      </c>
      <c r="D667">
        <v>3122607</v>
      </c>
      <c r="E667" t="s">
        <v>3934</v>
      </c>
      <c r="F667" t="s">
        <v>1392</v>
      </c>
      <c r="G667" t="s">
        <v>3938</v>
      </c>
      <c r="I667" t="s">
        <v>3936</v>
      </c>
      <c r="J667">
        <v>16</v>
      </c>
      <c r="K667" s="1" t="s">
        <v>350</v>
      </c>
      <c r="L667" t="s">
        <v>857</v>
      </c>
      <c r="M667">
        <v>20528</v>
      </c>
      <c r="N667">
        <v>1</v>
      </c>
      <c r="O667">
        <v>23</v>
      </c>
      <c r="P667" t="s">
        <v>12531</v>
      </c>
      <c r="Q667" t="s">
        <v>403</v>
      </c>
      <c r="R667" t="s">
        <v>752</v>
      </c>
      <c r="T667" t="s">
        <v>3935</v>
      </c>
      <c r="U667" t="s">
        <v>306</v>
      </c>
    </row>
    <row r="668" spans="1:21" x14ac:dyDescent="0.3">
      <c r="A668" s="1" t="s">
        <v>3941</v>
      </c>
      <c r="B668" t="s">
        <v>350</v>
      </c>
      <c r="C668" t="s">
        <v>3945</v>
      </c>
      <c r="D668">
        <v>3045164</v>
      </c>
      <c r="E668" t="s">
        <v>3941</v>
      </c>
      <c r="F668" t="s">
        <v>697</v>
      </c>
      <c r="G668" t="s">
        <v>3946</v>
      </c>
      <c r="H668">
        <v>3</v>
      </c>
      <c r="I668" t="s">
        <v>3944</v>
      </c>
      <c r="J668">
        <v>86</v>
      </c>
      <c r="K668" s="1" t="s">
        <v>350</v>
      </c>
      <c r="L668" t="s">
        <v>3943</v>
      </c>
      <c r="M668">
        <v>20296</v>
      </c>
      <c r="N668">
        <v>1</v>
      </c>
      <c r="O668">
        <v>24</v>
      </c>
      <c r="P668" t="s">
        <v>12532</v>
      </c>
      <c r="Q668" t="s">
        <v>347</v>
      </c>
      <c r="R668" t="s">
        <v>727</v>
      </c>
      <c r="T668" t="s">
        <v>3942</v>
      </c>
      <c r="U668" t="s">
        <v>306</v>
      </c>
    </row>
    <row r="669" spans="1:21" x14ac:dyDescent="0.3">
      <c r="A669" s="1" t="s">
        <v>702</v>
      </c>
      <c r="B669" t="s">
        <v>453</v>
      </c>
      <c r="C669" t="s">
        <v>3948</v>
      </c>
      <c r="D669">
        <v>8417</v>
      </c>
      <c r="E669" t="s">
        <v>702</v>
      </c>
      <c r="G669" t="s">
        <v>3949</v>
      </c>
      <c r="J669">
        <v>30</v>
      </c>
      <c r="K669" s="1" t="s">
        <v>453</v>
      </c>
      <c r="L669" t="s">
        <v>784</v>
      </c>
      <c r="M669">
        <v>6458</v>
      </c>
      <c r="N669">
        <v>9</v>
      </c>
      <c r="O669">
        <v>35</v>
      </c>
      <c r="P669" t="s">
        <v>12533</v>
      </c>
      <c r="Q669" t="s">
        <v>310</v>
      </c>
      <c r="R669" t="s">
        <v>699</v>
      </c>
      <c r="T669" t="s">
        <v>3947</v>
      </c>
      <c r="U669" t="s">
        <v>296</v>
      </c>
    </row>
    <row r="670" spans="1:21" x14ac:dyDescent="0.3">
      <c r="A670" s="1" t="s">
        <v>3950</v>
      </c>
      <c r="B670" t="s">
        <v>453</v>
      </c>
      <c r="C670" t="s">
        <v>3952</v>
      </c>
      <c r="D670">
        <v>2577845</v>
      </c>
      <c r="E670" t="s">
        <v>3950</v>
      </c>
      <c r="G670" t="s">
        <v>3953</v>
      </c>
      <c r="H670">
        <v>6</v>
      </c>
      <c r="J670">
        <v>40</v>
      </c>
      <c r="K670" s="1" t="s">
        <v>453</v>
      </c>
      <c r="L670" t="s">
        <v>796</v>
      </c>
      <c r="M670">
        <v>17046</v>
      </c>
      <c r="N670">
        <v>0</v>
      </c>
      <c r="O670">
        <v>26</v>
      </c>
      <c r="P670" t="s">
        <v>12534</v>
      </c>
      <c r="Q670" t="s">
        <v>494</v>
      </c>
      <c r="R670" t="s">
        <v>689</v>
      </c>
      <c r="T670" t="s">
        <v>3951</v>
      </c>
      <c r="U670" t="s">
        <v>296</v>
      </c>
    </row>
    <row r="671" spans="1:21" x14ac:dyDescent="0.3">
      <c r="A671" s="1" t="s">
        <v>3954</v>
      </c>
      <c r="B671" t="s">
        <v>323</v>
      </c>
      <c r="C671" t="s">
        <v>3955</v>
      </c>
      <c r="D671">
        <v>14211</v>
      </c>
      <c r="E671" t="s">
        <v>3954</v>
      </c>
      <c r="G671" t="s">
        <v>3956</v>
      </c>
      <c r="H671">
        <v>3</v>
      </c>
      <c r="J671">
        <v>0</v>
      </c>
      <c r="K671" s="1" t="s">
        <v>323</v>
      </c>
      <c r="L671" t="s">
        <v>1729</v>
      </c>
      <c r="M671">
        <v>13059</v>
      </c>
      <c r="N671">
        <v>5</v>
      </c>
      <c r="O671">
        <v>30</v>
      </c>
      <c r="P671" t="s">
        <v>12535</v>
      </c>
      <c r="Q671" t="s">
        <v>320</v>
      </c>
      <c r="R671" t="s">
        <v>1618</v>
      </c>
      <c r="T671" t="s">
        <v>1671</v>
      </c>
      <c r="U671" t="s">
        <v>296</v>
      </c>
    </row>
    <row r="672" spans="1:21" x14ac:dyDescent="0.3">
      <c r="A672" s="1" t="s">
        <v>3958</v>
      </c>
      <c r="B672" t="s">
        <v>323</v>
      </c>
      <c r="C672" t="s">
        <v>3959</v>
      </c>
      <c r="E672" t="s">
        <v>3958</v>
      </c>
      <c r="G672" t="s">
        <v>3960</v>
      </c>
      <c r="J672">
        <v>87</v>
      </c>
      <c r="K672" s="1" t="s">
        <v>323</v>
      </c>
      <c r="L672" t="s">
        <v>680</v>
      </c>
      <c r="M672">
        <v>244</v>
      </c>
      <c r="N672">
        <v>11</v>
      </c>
      <c r="O672">
        <v>38</v>
      </c>
      <c r="P672" t="s">
        <v>12536</v>
      </c>
      <c r="Q672" t="s">
        <v>320</v>
      </c>
      <c r="R672" t="s">
        <v>2011</v>
      </c>
      <c r="T672" t="s">
        <v>1971</v>
      </c>
      <c r="U672" t="s">
        <v>296</v>
      </c>
    </row>
    <row r="673" spans="1:21" x14ac:dyDescent="0.3">
      <c r="A673" s="1" t="s">
        <v>3961</v>
      </c>
      <c r="B673" t="s">
        <v>453</v>
      </c>
      <c r="C673" t="s">
        <v>3964</v>
      </c>
      <c r="D673">
        <v>2575965</v>
      </c>
      <c r="E673" t="s">
        <v>3961</v>
      </c>
      <c r="F673" t="s">
        <v>316</v>
      </c>
      <c r="G673" t="s">
        <v>3965</v>
      </c>
      <c r="H673">
        <v>5</v>
      </c>
      <c r="I673" t="s">
        <v>3963</v>
      </c>
      <c r="J673">
        <v>39</v>
      </c>
      <c r="K673" s="1" t="s">
        <v>453</v>
      </c>
      <c r="L673" t="s">
        <v>2995</v>
      </c>
      <c r="M673">
        <v>18617</v>
      </c>
      <c r="N673">
        <v>3</v>
      </c>
      <c r="O673">
        <v>25</v>
      </c>
      <c r="P673" t="s">
        <v>12537</v>
      </c>
      <c r="Q673" t="s">
        <v>331</v>
      </c>
      <c r="R673" t="s">
        <v>461</v>
      </c>
      <c r="T673" t="s">
        <v>3962</v>
      </c>
      <c r="U673" t="s">
        <v>300</v>
      </c>
    </row>
    <row r="674" spans="1:21" x14ac:dyDescent="0.3">
      <c r="A674" s="1" t="s">
        <v>3966</v>
      </c>
      <c r="B674" t="s">
        <v>350</v>
      </c>
      <c r="C674" t="s">
        <v>3968</v>
      </c>
      <c r="D674">
        <v>3116182</v>
      </c>
      <c r="E674" t="s">
        <v>3966</v>
      </c>
      <c r="F674" t="s">
        <v>390</v>
      </c>
      <c r="G674" t="s">
        <v>3969</v>
      </c>
      <c r="J674">
        <v>81</v>
      </c>
      <c r="K674" s="1" t="s">
        <v>350</v>
      </c>
      <c r="L674" t="s">
        <v>3967</v>
      </c>
      <c r="M674">
        <v>21526</v>
      </c>
      <c r="N674">
        <v>0</v>
      </c>
      <c r="O674">
        <v>23</v>
      </c>
      <c r="P674" t="s">
        <v>12538</v>
      </c>
      <c r="Q674" t="s">
        <v>362</v>
      </c>
      <c r="R674" t="s">
        <v>477</v>
      </c>
      <c r="T674" t="s">
        <v>1740</v>
      </c>
      <c r="U674" t="s">
        <v>300</v>
      </c>
    </row>
    <row r="675" spans="1:21" x14ac:dyDescent="0.3">
      <c r="A675" s="1" t="s">
        <v>3970</v>
      </c>
      <c r="C675" t="s">
        <v>3972</v>
      </c>
      <c r="E675" t="s">
        <v>3970</v>
      </c>
      <c r="J675">
        <v>0</v>
      </c>
      <c r="K675" s="1" t="s">
        <v>297</v>
      </c>
      <c r="L675" t="s">
        <v>3971</v>
      </c>
      <c r="M675">
        <v>19680</v>
      </c>
      <c r="N675">
        <v>0</v>
      </c>
      <c r="P675" t="s">
        <v>12539</v>
      </c>
      <c r="Q675" t="s">
        <v>297</v>
      </c>
      <c r="R675" t="s">
        <v>297</v>
      </c>
      <c r="T675" t="s">
        <v>510</v>
      </c>
      <c r="U675" t="s">
        <v>296</v>
      </c>
    </row>
    <row r="676" spans="1:21" x14ac:dyDescent="0.3">
      <c r="A676" s="1" t="s">
        <v>3973</v>
      </c>
      <c r="B676" t="s">
        <v>453</v>
      </c>
      <c r="C676" t="s">
        <v>3975</v>
      </c>
      <c r="D676">
        <v>13207</v>
      </c>
      <c r="E676" t="s">
        <v>3973</v>
      </c>
      <c r="G676" t="s">
        <v>1292</v>
      </c>
      <c r="J676">
        <v>33</v>
      </c>
      <c r="K676" s="1" t="s">
        <v>453</v>
      </c>
      <c r="L676" t="s">
        <v>3974</v>
      </c>
      <c r="M676">
        <v>11220</v>
      </c>
      <c r="N676">
        <v>7</v>
      </c>
      <c r="O676">
        <v>30</v>
      </c>
      <c r="P676" t="s">
        <v>12540</v>
      </c>
      <c r="Q676" t="s">
        <v>494</v>
      </c>
      <c r="R676" t="s">
        <v>1107</v>
      </c>
      <c r="T676" t="s">
        <v>1497</v>
      </c>
      <c r="U676" t="s">
        <v>296</v>
      </c>
    </row>
    <row r="677" spans="1:21" x14ac:dyDescent="0.3">
      <c r="A677" s="1" t="s">
        <v>3976</v>
      </c>
      <c r="B677" t="s">
        <v>350</v>
      </c>
      <c r="C677" t="s">
        <v>3979</v>
      </c>
      <c r="D677">
        <v>2512996</v>
      </c>
      <c r="E677" t="s">
        <v>3976</v>
      </c>
      <c r="G677" t="s">
        <v>2141</v>
      </c>
      <c r="H677">
        <v>3</v>
      </c>
      <c r="J677">
        <v>19</v>
      </c>
      <c r="K677" s="1" t="s">
        <v>350</v>
      </c>
      <c r="L677" t="s">
        <v>3978</v>
      </c>
      <c r="M677">
        <v>17060</v>
      </c>
      <c r="N677">
        <v>4</v>
      </c>
      <c r="O677">
        <v>27</v>
      </c>
      <c r="P677" t="s">
        <v>12541</v>
      </c>
      <c r="Q677" t="s">
        <v>403</v>
      </c>
      <c r="R677" t="s">
        <v>349</v>
      </c>
      <c r="T677" t="s">
        <v>3977</v>
      </c>
      <c r="U677" t="s">
        <v>296</v>
      </c>
    </row>
    <row r="678" spans="1:21" x14ac:dyDescent="0.3">
      <c r="A678" s="1" t="s">
        <v>3980</v>
      </c>
      <c r="B678" t="s">
        <v>350</v>
      </c>
      <c r="C678" t="s">
        <v>3983</v>
      </c>
      <c r="D678">
        <v>3923415</v>
      </c>
      <c r="E678" t="s">
        <v>3980</v>
      </c>
      <c r="F678" t="s">
        <v>1208</v>
      </c>
      <c r="J678">
        <v>14</v>
      </c>
      <c r="K678" s="1" t="s">
        <v>350</v>
      </c>
      <c r="L678" t="s">
        <v>3982</v>
      </c>
      <c r="M678">
        <v>21393</v>
      </c>
      <c r="N678">
        <v>0</v>
      </c>
      <c r="P678" t="s">
        <v>12542</v>
      </c>
      <c r="Q678" t="s">
        <v>403</v>
      </c>
      <c r="R678" t="s">
        <v>589</v>
      </c>
      <c r="T678" t="s">
        <v>3981</v>
      </c>
      <c r="U678" t="s">
        <v>300</v>
      </c>
    </row>
    <row r="679" spans="1:21" x14ac:dyDescent="0.3">
      <c r="A679" s="1" t="s">
        <v>3984</v>
      </c>
      <c r="B679" t="s">
        <v>323</v>
      </c>
      <c r="C679" t="s">
        <v>3986</v>
      </c>
      <c r="D679">
        <v>16855</v>
      </c>
      <c r="E679" t="s">
        <v>3984</v>
      </c>
      <c r="G679" t="s">
        <v>3987</v>
      </c>
      <c r="J679">
        <v>87</v>
      </c>
      <c r="K679" s="1" t="s">
        <v>323</v>
      </c>
      <c r="L679" t="s">
        <v>3985</v>
      </c>
      <c r="M679">
        <v>16145</v>
      </c>
      <c r="N679">
        <v>1</v>
      </c>
      <c r="O679">
        <v>27</v>
      </c>
      <c r="P679" t="s">
        <v>12543</v>
      </c>
      <c r="Q679" t="s">
        <v>426</v>
      </c>
      <c r="R679" t="s">
        <v>460</v>
      </c>
      <c r="T679" t="s">
        <v>2812</v>
      </c>
      <c r="U679" t="s">
        <v>296</v>
      </c>
    </row>
    <row r="680" spans="1:21" x14ac:dyDescent="0.3">
      <c r="A680" s="1" t="s">
        <v>3988</v>
      </c>
      <c r="B680" t="s">
        <v>323</v>
      </c>
      <c r="C680" t="s">
        <v>3992</v>
      </c>
      <c r="D680">
        <v>2990959</v>
      </c>
      <c r="E680" t="s">
        <v>3988</v>
      </c>
      <c r="F680" t="s">
        <v>748</v>
      </c>
      <c r="G680" t="s">
        <v>1102</v>
      </c>
      <c r="H680">
        <v>4</v>
      </c>
      <c r="I680" t="s">
        <v>3991</v>
      </c>
      <c r="J680">
        <v>80</v>
      </c>
      <c r="K680" s="1" t="s">
        <v>323</v>
      </c>
      <c r="L680" t="s">
        <v>3990</v>
      </c>
      <c r="M680">
        <v>18133</v>
      </c>
      <c r="N680">
        <v>3</v>
      </c>
      <c r="O680">
        <v>25</v>
      </c>
      <c r="P680" t="s">
        <v>12544</v>
      </c>
      <c r="Q680" t="s">
        <v>1359</v>
      </c>
      <c r="R680" t="s">
        <v>800</v>
      </c>
      <c r="S680" t="s">
        <v>302</v>
      </c>
      <c r="T680" t="s">
        <v>3989</v>
      </c>
      <c r="U680" t="s">
        <v>1076</v>
      </c>
    </row>
    <row r="681" spans="1:21" x14ac:dyDescent="0.3">
      <c r="A681" s="1" t="s">
        <v>3994</v>
      </c>
      <c r="B681" t="s">
        <v>350</v>
      </c>
      <c r="C681" t="s">
        <v>3995</v>
      </c>
      <c r="D681">
        <v>3047553</v>
      </c>
      <c r="E681" t="s">
        <v>3994</v>
      </c>
      <c r="G681" t="s">
        <v>3996</v>
      </c>
      <c r="J681">
        <v>16</v>
      </c>
      <c r="K681" s="1" t="s">
        <v>350</v>
      </c>
      <c r="L681" t="s">
        <v>2227</v>
      </c>
      <c r="M681">
        <v>20602</v>
      </c>
      <c r="N681">
        <v>1</v>
      </c>
      <c r="O681">
        <v>23</v>
      </c>
      <c r="P681" t="s">
        <v>12545</v>
      </c>
      <c r="Q681" t="s">
        <v>403</v>
      </c>
      <c r="R681" t="s">
        <v>387</v>
      </c>
      <c r="T681" t="s">
        <v>2525</v>
      </c>
      <c r="U681" t="s">
        <v>296</v>
      </c>
    </row>
    <row r="682" spans="1:21" x14ac:dyDescent="0.3">
      <c r="A682" s="1" t="s">
        <v>3997</v>
      </c>
      <c r="B682" t="s">
        <v>453</v>
      </c>
      <c r="C682" t="s">
        <v>4001</v>
      </c>
      <c r="D682">
        <v>16055</v>
      </c>
      <c r="E682" t="s">
        <v>3997</v>
      </c>
      <c r="F682" t="s">
        <v>917</v>
      </c>
      <c r="G682" t="s">
        <v>4002</v>
      </c>
      <c r="H682">
        <v>4</v>
      </c>
      <c r="I682" t="s">
        <v>4000</v>
      </c>
      <c r="J682">
        <v>29</v>
      </c>
      <c r="K682" s="1" t="s">
        <v>453</v>
      </c>
      <c r="L682" t="s">
        <v>3999</v>
      </c>
      <c r="M682">
        <v>15207</v>
      </c>
      <c r="N682">
        <v>6</v>
      </c>
      <c r="O682">
        <v>29</v>
      </c>
      <c r="P682" t="s">
        <v>12546</v>
      </c>
      <c r="Q682" t="s">
        <v>403</v>
      </c>
      <c r="R682" t="s">
        <v>369</v>
      </c>
      <c r="T682" t="s">
        <v>3998</v>
      </c>
      <c r="U682" t="s">
        <v>300</v>
      </c>
    </row>
    <row r="683" spans="1:21" x14ac:dyDescent="0.3">
      <c r="A683" s="1" t="s">
        <v>1413</v>
      </c>
      <c r="B683" t="s">
        <v>313</v>
      </c>
      <c r="C683" t="s">
        <v>4004</v>
      </c>
      <c r="E683" t="s">
        <v>1413</v>
      </c>
      <c r="G683" t="s">
        <v>4005</v>
      </c>
      <c r="J683">
        <v>4</v>
      </c>
      <c r="K683" s="1" t="s">
        <v>313</v>
      </c>
      <c r="L683" t="s">
        <v>4003</v>
      </c>
      <c r="M683">
        <v>7034</v>
      </c>
      <c r="N683">
        <v>7</v>
      </c>
      <c r="O683">
        <v>33</v>
      </c>
      <c r="P683" t="s">
        <v>12547</v>
      </c>
      <c r="Q683" t="s">
        <v>320</v>
      </c>
      <c r="R683" t="s">
        <v>977</v>
      </c>
      <c r="T683" t="s">
        <v>676</v>
      </c>
      <c r="U683" t="s">
        <v>296</v>
      </c>
    </row>
    <row r="684" spans="1:21" x14ac:dyDescent="0.3">
      <c r="A684" s="1" t="s">
        <v>4006</v>
      </c>
      <c r="B684" t="s">
        <v>350</v>
      </c>
      <c r="C684" t="s">
        <v>4008</v>
      </c>
      <c r="D684">
        <v>4250570</v>
      </c>
      <c r="E684" t="s">
        <v>4006</v>
      </c>
      <c r="F684" t="s">
        <v>917</v>
      </c>
      <c r="G684" t="s">
        <v>4009</v>
      </c>
      <c r="J684">
        <v>14</v>
      </c>
      <c r="K684" s="1" t="s">
        <v>350</v>
      </c>
      <c r="L684" t="s">
        <v>696</v>
      </c>
      <c r="M684">
        <v>21252</v>
      </c>
      <c r="N684">
        <v>0</v>
      </c>
      <c r="O684">
        <v>22</v>
      </c>
      <c r="P684" t="s">
        <v>12548</v>
      </c>
      <c r="Q684" t="s">
        <v>331</v>
      </c>
      <c r="R684" t="s">
        <v>343</v>
      </c>
      <c r="T684" t="s">
        <v>4007</v>
      </c>
      <c r="U684" t="s">
        <v>300</v>
      </c>
    </row>
    <row r="685" spans="1:21" x14ac:dyDescent="0.3">
      <c r="A685" s="1" t="s">
        <v>4010</v>
      </c>
      <c r="B685" t="s">
        <v>350</v>
      </c>
      <c r="C685" t="s">
        <v>4013</v>
      </c>
      <c r="D685">
        <v>3128362</v>
      </c>
      <c r="E685" t="s">
        <v>4010</v>
      </c>
      <c r="G685" t="s">
        <v>2626</v>
      </c>
      <c r="H685">
        <v>3</v>
      </c>
      <c r="J685">
        <v>8</v>
      </c>
      <c r="K685" s="1" t="s">
        <v>350</v>
      </c>
      <c r="L685" t="s">
        <v>4012</v>
      </c>
      <c r="M685">
        <v>19135</v>
      </c>
      <c r="N685">
        <v>2</v>
      </c>
      <c r="O685">
        <v>23</v>
      </c>
      <c r="P685" t="s">
        <v>12549</v>
      </c>
      <c r="Q685" t="s">
        <v>320</v>
      </c>
      <c r="R685" t="s">
        <v>689</v>
      </c>
      <c r="T685" t="s">
        <v>4011</v>
      </c>
      <c r="U685" t="s">
        <v>296</v>
      </c>
    </row>
    <row r="686" spans="1:21" x14ac:dyDescent="0.3">
      <c r="A686" s="1" t="s">
        <v>4014</v>
      </c>
      <c r="B686" t="s">
        <v>313</v>
      </c>
      <c r="C686" t="s">
        <v>4016</v>
      </c>
      <c r="E686" t="s">
        <v>4014</v>
      </c>
      <c r="G686" t="s">
        <v>4017</v>
      </c>
      <c r="J686">
        <v>4</v>
      </c>
      <c r="K686" s="1" t="s">
        <v>313</v>
      </c>
      <c r="L686" t="s">
        <v>4015</v>
      </c>
      <c r="M686">
        <v>9528</v>
      </c>
      <c r="N686">
        <v>20</v>
      </c>
      <c r="O686">
        <v>48</v>
      </c>
      <c r="P686" t="s">
        <v>12550</v>
      </c>
      <c r="Q686" t="s">
        <v>347</v>
      </c>
      <c r="R686" t="s">
        <v>377</v>
      </c>
      <c r="T686" t="s">
        <v>2732</v>
      </c>
      <c r="U686" t="s">
        <v>296</v>
      </c>
    </row>
    <row r="687" spans="1:21" x14ac:dyDescent="0.3">
      <c r="A687" s="1" t="s">
        <v>4019</v>
      </c>
      <c r="C687" t="s">
        <v>4020</v>
      </c>
      <c r="E687" t="s">
        <v>4019</v>
      </c>
      <c r="J687">
        <v>0</v>
      </c>
      <c r="K687" s="1" t="s">
        <v>297</v>
      </c>
      <c r="L687" t="s">
        <v>434</v>
      </c>
      <c r="M687">
        <v>18886</v>
      </c>
      <c r="N687">
        <v>0</v>
      </c>
      <c r="P687" t="s">
        <v>12551</v>
      </c>
      <c r="Q687" t="s">
        <v>297</v>
      </c>
      <c r="R687" t="s">
        <v>297</v>
      </c>
      <c r="T687" t="s">
        <v>1849</v>
      </c>
      <c r="U687" t="s">
        <v>296</v>
      </c>
    </row>
    <row r="688" spans="1:21" x14ac:dyDescent="0.3">
      <c r="A688" s="1" t="s">
        <v>141</v>
      </c>
      <c r="B688" t="s">
        <v>323</v>
      </c>
      <c r="C688" t="s">
        <v>4023</v>
      </c>
      <c r="D688">
        <v>15847</v>
      </c>
      <c r="E688" t="s">
        <v>141</v>
      </c>
      <c r="F688" t="s">
        <v>308</v>
      </c>
      <c r="G688" t="s">
        <v>4024</v>
      </c>
      <c r="H688">
        <v>1</v>
      </c>
      <c r="I688" t="s">
        <v>4022</v>
      </c>
      <c r="J688">
        <v>87</v>
      </c>
      <c r="K688" s="1" t="s">
        <v>323</v>
      </c>
      <c r="L688" t="s">
        <v>4021</v>
      </c>
      <c r="M688">
        <v>15048</v>
      </c>
      <c r="N688">
        <v>6</v>
      </c>
      <c r="O688">
        <v>29</v>
      </c>
      <c r="P688" t="s">
        <v>12552</v>
      </c>
      <c r="Q688" t="s">
        <v>295</v>
      </c>
      <c r="R688" t="s">
        <v>965</v>
      </c>
      <c r="T688" t="s">
        <v>734</v>
      </c>
      <c r="U688" t="s">
        <v>300</v>
      </c>
    </row>
    <row r="689" spans="1:21" x14ac:dyDescent="0.3">
      <c r="A689" s="1" t="s">
        <v>4025</v>
      </c>
      <c r="B689" t="s">
        <v>350</v>
      </c>
      <c r="C689" t="s">
        <v>4026</v>
      </c>
      <c r="D689">
        <v>3920560</v>
      </c>
      <c r="E689" t="s">
        <v>4025</v>
      </c>
      <c r="F689" t="s">
        <v>697</v>
      </c>
      <c r="G689" t="s">
        <v>4027</v>
      </c>
      <c r="J689">
        <v>82</v>
      </c>
      <c r="K689" s="1" t="s">
        <v>350</v>
      </c>
      <c r="L689" t="s">
        <v>434</v>
      </c>
      <c r="M689">
        <v>21599</v>
      </c>
      <c r="N689">
        <v>0</v>
      </c>
      <c r="O689">
        <v>23</v>
      </c>
      <c r="P689" t="s">
        <v>12553</v>
      </c>
      <c r="Q689" t="s">
        <v>403</v>
      </c>
      <c r="R689" t="s">
        <v>535</v>
      </c>
      <c r="T689" t="s">
        <v>1545</v>
      </c>
      <c r="U689" t="s">
        <v>300</v>
      </c>
    </row>
    <row r="690" spans="1:21" x14ac:dyDescent="0.3">
      <c r="A690" s="1" t="s">
        <v>4028</v>
      </c>
      <c r="B690" t="s">
        <v>453</v>
      </c>
      <c r="C690" t="s">
        <v>4031</v>
      </c>
      <c r="D690">
        <v>15368</v>
      </c>
      <c r="E690" t="s">
        <v>4028</v>
      </c>
      <c r="G690" t="s">
        <v>2985</v>
      </c>
      <c r="H690">
        <v>2</v>
      </c>
      <c r="J690">
        <v>70</v>
      </c>
      <c r="K690" s="1" t="s">
        <v>4030</v>
      </c>
      <c r="L690" t="s">
        <v>1242</v>
      </c>
      <c r="M690">
        <v>15822</v>
      </c>
      <c r="N690">
        <v>7</v>
      </c>
      <c r="O690">
        <v>29</v>
      </c>
      <c r="P690" t="s">
        <v>12554</v>
      </c>
      <c r="Q690" t="s">
        <v>331</v>
      </c>
      <c r="R690" t="s">
        <v>782</v>
      </c>
      <c r="T690" t="s">
        <v>4029</v>
      </c>
      <c r="U690" t="s">
        <v>296</v>
      </c>
    </row>
    <row r="691" spans="1:21" x14ac:dyDescent="0.3">
      <c r="A691" s="1" t="s">
        <v>4032</v>
      </c>
      <c r="B691" t="s">
        <v>313</v>
      </c>
      <c r="C691" t="s">
        <v>4034</v>
      </c>
      <c r="D691">
        <v>2970710</v>
      </c>
      <c r="E691" t="s">
        <v>4032</v>
      </c>
      <c r="G691" t="s">
        <v>4035</v>
      </c>
      <c r="H691">
        <v>5</v>
      </c>
      <c r="J691">
        <v>3</v>
      </c>
      <c r="K691" s="1" t="s">
        <v>313</v>
      </c>
      <c r="L691" t="s">
        <v>4033</v>
      </c>
      <c r="M691">
        <v>19742</v>
      </c>
      <c r="N691">
        <v>2</v>
      </c>
      <c r="O691">
        <v>25</v>
      </c>
      <c r="P691" t="s">
        <v>12555</v>
      </c>
      <c r="Q691" t="s">
        <v>320</v>
      </c>
      <c r="R691" t="s">
        <v>1198</v>
      </c>
      <c r="T691" t="s">
        <v>1795</v>
      </c>
      <c r="U691" t="s">
        <v>296</v>
      </c>
    </row>
    <row r="692" spans="1:21" x14ac:dyDescent="0.3">
      <c r="A692" s="1" t="s">
        <v>4036</v>
      </c>
      <c r="B692" t="s">
        <v>350</v>
      </c>
      <c r="C692" t="s">
        <v>4039</v>
      </c>
      <c r="D692">
        <v>4294520</v>
      </c>
      <c r="E692" t="s">
        <v>4036</v>
      </c>
      <c r="F692" t="s">
        <v>647</v>
      </c>
      <c r="G692" t="s">
        <v>4040</v>
      </c>
      <c r="H692">
        <v>3</v>
      </c>
      <c r="I692" t="s">
        <v>4038</v>
      </c>
      <c r="J692">
        <v>15</v>
      </c>
      <c r="K692" s="1" t="s">
        <v>350</v>
      </c>
      <c r="L692" t="s">
        <v>4037</v>
      </c>
      <c r="M692">
        <v>19779</v>
      </c>
      <c r="N692">
        <v>1</v>
      </c>
      <c r="O692">
        <v>26</v>
      </c>
      <c r="P692" t="s">
        <v>12556</v>
      </c>
      <c r="Q692" t="s">
        <v>347</v>
      </c>
      <c r="R692" t="s">
        <v>438</v>
      </c>
      <c r="T692" t="s">
        <v>502</v>
      </c>
      <c r="U692" t="s">
        <v>300</v>
      </c>
    </row>
    <row r="693" spans="1:21" x14ac:dyDescent="0.3">
      <c r="A693" s="1" t="s">
        <v>4041</v>
      </c>
      <c r="B693" t="s">
        <v>453</v>
      </c>
      <c r="C693" t="s">
        <v>4044</v>
      </c>
      <c r="D693">
        <v>2577253</v>
      </c>
      <c r="E693" t="s">
        <v>4041</v>
      </c>
      <c r="F693" t="s">
        <v>373</v>
      </c>
      <c r="G693" t="s">
        <v>4045</v>
      </c>
      <c r="H693">
        <v>3</v>
      </c>
      <c r="I693" t="s">
        <v>4043</v>
      </c>
      <c r="J693">
        <v>37</v>
      </c>
      <c r="K693" s="1" t="s">
        <v>453</v>
      </c>
      <c r="L693" t="s">
        <v>434</v>
      </c>
      <c r="M693">
        <v>16886</v>
      </c>
      <c r="N693">
        <v>4</v>
      </c>
      <c r="O693">
        <v>27</v>
      </c>
      <c r="P693" t="s">
        <v>12557</v>
      </c>
      <c r="Q693" t="s">
        <v>310</v>
      </c>
      <c r="R693" t="s">
        <v>312</v>
      </c>
      <c r="T693" t="s">
        <v>4042</v>
      </c>
      <c r="U693" t="s">
        <v>300</v>
      </c>
    </row>
    <row r="694" spans="1:21" x14ac:dyDescent="0.3">
      <c r="A694" s="1" t="s">
        <v>4046</v>
      </c>
      <c r="B694" t="s">
        <v>313</v>
      </c>
      <c r="C694" t="s">
        <v>4047</v>
      </c>
      <c r="D694">
        <v>17021</v>
      </c>
      <c r="E694" t="s">
        <v>4046</v>
      </c>
      <c r="G694" t="s">
        <v>4048</v>
      </c>
      <c r="H694">
        <v>3</v>
      </c>
      <c r="J694">
        <v>12</v>
      </c>
      <c r="K694" s="1" t="s">
        <v>313</v>
      </c>
      <c r="L694" t="s">
        <v>1101</v>
      </c>
      <c r="M694">
        <v>16300</v>
      </c>
      <c r="N694">
        <v>3</v>
      </c>
      <c r="O694">
        <v>28</v>
      </c>
      <c r="P694" t="s">
        <v>12558</v>
      </c>
      <c r="Q694" t="s">
        <v>310</v>
      </c>
      <c r="R694" t="s">
        <v>931</v>
      </c>
      <c r="T694" t="s">
        <v>663</v>
      </c>
      <c r="U694" t="s">
        <v>296</v>
      </c>
    </row>
    <row r="695" spans="1:21" x14ac:dyDescent="0.3">
      <c r="A695" s="1" t="s">
        <v>4049</v>
      </c>
      <c r="B695" t="s">
        <v>453</v>
      </c>
      <c r="C695" t="s">
        <v>4052</v>
      </c>
      <c r="D695">
        <v>2572861</v>
      </c>
      <c r="E695" t="s">
        <v>4049</v>
      </c>
      <c r="F695" t="s">
        <v>418</v>
      </c>
      <c r="G695" t="s">
        <v>4053</v>
      </c>
      <c r="H695">
        <v>3</v>
      </c>
      <c r="I695" t="s">
        <v>4051</v>
      </c>
      <c r="J695">
        <v>21</v>
      </c>
      <c r="K695" s="1" t="s">
        <v>1702</v>
      </c>
      <c r="L695" t="s">
        <v>4050</v>
      </c>
      <c r="M695">
        <v>18464</v>
      </c>
      <c r="N695">
        <v>3</v>
      </c>
      <c r="O695">
        <v>25</v>
      </c>
      <c r="P695" t="s">
        <v>12559</v>
      </c>
      <c r="Q695" t="s">
        <v>403</v>
      </c>
      <c r="R695" t="s">
        <v>432</v>
      </c>
      <c r="T695" t="s">
        <v>1059</v>
      </c>
      <c r="U695" t="s">
        <v>300</v>
      </c>
    </row>
    <row r="696" spans="1:21" x14ac:dyDescent="0.3">
      <c r="A696" s="1" t="s">
        <v>4054</v>
      </c>
      <c r="B696" t="s">
        <v>453</v>
      </c>
      <c r="C696" t="s">
        <v>4057</v>
      </c>
      <c r="D696">
        <v>17133</v>
      </c>
      <c r="E696" t="s">
        <v>4054</v>
      </c>
      <c r="F696" t="s">
        <v>329</v>
      </c>
      <c r="G696" t="s">
        <v>2092</v>
      </c>
      <c r="H696">
        <v>7</v>
      </c>
      <c r="I696" t="s">
        <v>4056</v>
      </c>
      <c r="J696">
        <v>22</v>
      </c>
      <c r="K696" s="1" t="s">
        <v>453</v>
      </c>
      <c r="L696" t="s">
        <v>4055</v>
      </c>
      <c r="M696">
        <v>16127</v>
      </c>
      <c r="N696">
        <v>5</v>
      </c>
      <c r="O696">
        <v>26</v>
      </c>
      <c r="P696" t="s">
        <v>12560</v>
      </c>
      <c r="Q696" t="s">
        <v>362</v>
      </c>
      <c r="R696" t="s">
        <v>668</v>
      </c>
      <c r="S696" t="s">
        <v>512</v>
      </c>
      <c r="T696" t="s">
        <v>849</v>
      </c>
      <c r="U696" t="s">
        <v>513</v>
      </c>
    </row>
    <row r="697" spans="1:21" x14ac:dyDescent="0.3">
      <c r="A697" s="1" t="s">
        <v>4058</v>
      </c>
      <c r="B697" t="s">
        <v>350</v>
      </c>
      <c r="C697" t="s">
        <v>4059</v>
      </c>
      <c r="D697">
        <v>4035015</v>
      </c>
      <c r="E697" t="s">
        <v>4058</v>
      </c>
      <c r="F697" t="s">
        <v>901</v>
      </c>
      <c r="G697" t="s">
        <v>4060</v>
      </c>
      <c r="H697">
        <v>2</v>
      </c>
      <c r="J697">
        <v>88</v>
      </c>
      <c r="K697" s="1" t="s">
        <v>350</v>
      </c>
      <c r="L697" t="s">
        <v>479</v>
      </c>
      <c r="M697">
        <v>20925</v>
      </c>
      <c r="N697">
        <v>0</v>
      </c>
      <c r="O697">
        <v>22</v>
      </c>
      <c r="P697" t="s">
        <v>12561</v>
      </c>
      <c r="Q697" t="s">
        <v>331</v>
      </c>
      <c r="R697" t="s">
        <v>535</v>
      </c>
      <c r="T697" t="s">
        <v>488</v>
      </c>
      <c r="U697" t="s">
        <v>300</v>
      </c>
    </row>
    <row r="698" spans="1:21" x14ac:dyDescent="0.3">
      <c r="A698" s="1" t="s">
        <v>4061</v>
      </c>
      <c r="B698" t="s">
        <v>453</v>
      </c>
      <c r="C698" t="s">
        <v>4062</v>
      </c>
      <c r="D698">
        <v>14051</v>
      </c>
      <c r="E698" t="s">
        <v>4061</v>
      </c>
      <c r="G698" t="s">
        <v>4063</v>
      </c>
      <c r="J698">
        <v>34</v>
      </c>
      <c r="K698" s="1" t="s">
        <v>453</v>
      </c>
      <c r="L698" t="s">
        <v>516</v>
      </c>
      <c r="M698">
        <v>13425</v>
      </c>
      <c r="N698">
        <v>2</v>
      </c>
      <c r="O698">
        <v>27</v>
      </c>
      <c r="P698" t="s">
        <v>12562</v>
      </c>
      <c r="Q698" t="s">
        <v>494</v>
      </c>
      <c r="R698" t="s">
        <v>931</v>
      </c>
      <c r="T698" t="s">
        <v>473</v>
      </c>
      <c r="U698" t="s">
        <v>296</v>
      </c>
    </row>
    <row r="699" spans="1:21" x14ac:dyDescent="0.3">
      <c r="A699" s="1" t="s">
        <v>4065</v>
      </c>
      <c r="B699" t="s">
        <v>350</v>
      </c>
      <c r="C699" t="s">
        <v>4068</v>
      </c>
      <c r="D699">
        <v>12579</v>
      </c>
      <c r="E699" t="s">
        <v>4065</v>
      </c>
      <c r="G699" t="s">
        <v>4069</v>
      </c>
      <c r="I699" t="s">
        <v>4067</v>
      </c>
      <c r="J699">
        <v>18</v>
      </c>
      <c r="K699" s="1" t="s">
        <v>350</v>
      </c>
      <c r="L699" t="s">
        <v>4066</v>
      </c>
      <c r="M699">
        <v>8914</v>
      </c>
      <c r="N699">
        <v>10</v>
      </c>
      <c r="O699">
        <v>31</v>
      </c>
      <c r="P699" t="s">
        <v>12563</v>
      </c>
      <c r="Q699" t="s">
        <v>310</v>
      </c>
      <c r="R699" t="s">
        <v>794</v>
      </c>
      <c r="T699" t="s">
        <v>1196</v>
      </c>
      <c r="U699" t="s">
        <v>296</v>
      </c>
    </row>
    <row r="700" spans="1:21" x14ac:dyDescent="0.3">
      <c r="A700" s="1" t="s">
        <v>4073</v>
      </c>
      <c r="B700" t="s">
        <v>323</v>
      </c>
      <c r="C700" t="s">
        <v>4077</v>
      </c>
      <c r="D700">
        <v>2566659</v>
      </c>
      <c r="E700" t="s">
        <v>4073</v>
      </c>
      <c r="F700" t="s">
        <v>672</v>
      </c>
      <c r="G700" t="s">
        <v>2999</v>
      </c>
      <c r="H700">
        <v>3</v>
      </c>
      <c r="I700" t="s">
        <v>4075</v>
      </c>
      <c r="J700">
        <v>87</v>
      </c>
      <c r="K700" s="1" t="s">
        <v>4076</v>
      </c>
      <c r="L700" t="s">
        <v>4074</v>
      </c>
      <c r="M700">
        <v>18057</v>
      </c>
      <c r="N700">
        <v>3</v>
      </c>
      <c r="O700">
        <v>26</v>
      </c>
      <c r="P700" t="s">
        <v>12564</v>
      </c>
      <c r="Q700" t="s">
        <v>320</v>
      </c>
      <c r="R700" t="s">
        <v>1002</v>
      </c>
      <c r="T700" t="s">
        <v>1438</v>
      </c>
      <c r="U700" t="s">
        <v>300</v>
      </c>
    </row>
    <row r="701" spans="1:21" x14ac:dyDescent="0.3">
      <c r="A701" s="1" t="s">
        <v>514</v>
      </c>
      <c r="B701" t="s">
        <v>313</v>
      </c>
      <c r="C701" t="s">
        <v>4079</v>
      </c>
      <c r="D701">
        <v>11394</v>
      </c>
      <c r="E701" t="s">
        <v>514</v>
      </c>
      <c r="G701" t="s">
        <v>1704</v>
      </c>
      <c r="I701" t="s">
        <v>4078</v>
      </c>
      <c r="J701">
        <v>8</v>
      </c>
      <c r="K701" s="1" t="s">
        <v>313</v>
      </c>
      <c r="L701" t="s">
        <v>1129</v>
      </c>
      <c r="M701">
        <v>6489</v>
      </c>
      <c r="N701">
        <v>11</v>
      </c>
      <c r="O701">
        <v>33</v>
      </c>
      <c r="P701" t="s">
        <v>12565</v>
      </c>
      <c r="Q701" t="s">
        <v>320</v>
      </c>
      <c r="R701" t="s">
        <v>414</v>
      </c>
      <c r="T701" t="s">
        <v>449</v>
      </c>
      <c r="U701" t="s">
        <v>296</v>
      </c>
    </row>
    <row r="702" spans="1:21" x14ac:dyDescent="0.3">
      <c r="A702" s="1" t="s">
        <v>4080</v>
      </c>
      <c r="B702" t="s">
        <v>565</v>
      </c>
      <c r="C702" t="s">
        <v>4083</v>
      </c>
      <c r="D702">
        <v>2977698</v>
      </c>
      <c r="E702" t="s">
        <v>4080</v>
      </c>
      <c r="G702" t="s">
        <v>4040</v>
      </c>
      <c r="I702" t="s">
        <v>4082</v>
      </c>
      <c r="J702">
        <v>47</v>
      </c>
      <c r="K702" s="1" t="s">
        <v>453</v>
      </c>
      <c r="L702" t="s">
        <v>4081</v>
      </c>
      <c r="M702">
        <v>18275</v>
      </c>
      <c r="N702">
        <v>3</v>
      </c>
      <c r="O702">
        <v>26</v>
      </c>
      <c r="P702" t="s">
        <v>12566</v>
      </c>
      <c r="Q702" t="s">
        <v>347</v>
      </c>
      <c r="R702" t="s">
        <v>736</v>
      </c>
      <c r="T702" t="s">
        <v>3012</v>
      </c>
      <c r="U702" t="s">
        <v>296</v>
      </c>
    </row>
    <row r="703" spans="1:21" x14ac:dyDescent="0.3">
      <c r="A703" s="1" t="s">
        <v>18</v>
      </c>
      <c r="B703" t="s">
        <v>350</v>
      </c>
      <c r="C703" t="s">
        <v>4087</v>
      </c>
      <c r="D703">
        <v>16733</v>
      </c>
      <c r="E703" t="s">
        <v>18</v>
      </c>
      <c r="F703" t="s">
        <v>672</v>
      </c>
      <c r="G703" t="s">
        <v>3787</v>
      </c>
      <c r="H703">
        <v>1</v>
      </c>
      <c r="I703" t="s">
        <v>4086</v>
      </c>
      <c r="J703">
        <v>13</v>
      </c>
      <c r="K703" s="1" t="s">
        <v>350</v>
      </c>
      <c r="L703" t="s">
        <v>4085</v>
      </c>
      <c r="M703">
        <v>16389</v>
      </c>
      <c r="N703">
        <v>5</v>
      </c>
      <c r="O703">
        <v>26</v>
      </c>
      <c r="P703" t="s">
        <v>12567</v>
      </c>
      <c r="Q703" t="s">
        <v>362</v>
      </c>
      <c r="R703" t="s">
        <v>794</v>
      </c>
      <c r="T703" t="s">
        <v>4084</v>
      </c>
      <c r="U703" t="s">
        <v>300</v>
      </c>
    </row>
    <row r="704" spans="1:21" x14ac:dyDescent="0.3">
      <c r="A704" s="1" t="s">
        <v>4088</v>
      </c>
      <c r="B704" t="s">
        <v>350</v>
      </c>
      <c r="C704" t="s">
        <v>4090</v>
      </c>
      <c r="D704">
        <v>4339828</v>
      </c>
      <c r="E704" t="s">
        <v>4088</v>
      </c>
      <c r="G704" t="s">
        <v>1452</v>
      </c>
      <c r="I704" t="s">
        <v>4089</v>
      </c>
      <c r="J704">
        <v>84</v>
      </c>
      <c r="K704" s="1" t="s">
        <v>350</v>
      </c>
      <c r="L704" t="s">
        <v>523</v>
      </c>
      <c r="M704">
        <v>20634</v>
      </c>
      <c r="N704">
        <v>1</v>
      </c>
      <c r="O704">
        <v>25</v>
      </c>
      <c r="P704" t="s">
        <v>12568</v>
      </c>
      <c r="Q704" t="s">
        <v>494</v>
      </c>
      <c r="R704" t="s">
        <v>1107</v>
      </c>
      <c r="T704" t="s">
        <v>1025</v>
      </c>
      <c r="U704" t="s">
        <v>296</v>
      </c>
    </row>
    <row r="705" spans="1:21" x14ac:dyDescent="0.3">
      <c r="A705" s="1" t="s">
        <v>4091</v>
      </c>
      <c r="B705" t="s">
        <v>565</v>
      </c>
      <c r="C705" t="s">
        <v>4094</v>
      </c>
      <c r="D705">
        <v>2513199</v>
      </c>
      <c r="E705" t="s">
        <v>4091</v>
      </c>
      <c r="G705" t="s">
        <v>4095</v>
      </c>
      <c r="I705" t="s">
        <v>4093</v>
      </c>
      <c r="J705">
        <v>30</v>
      </c>
      <c r="K705" s="1" t="s">
        <v>453</v>
      </c>
      <c r="L705" t="s">
        <v>784</v>
      </c>
      <c r="M705">
        <v>19573</v>
      </c>
      <c r="N705">
        <v>2</v>
      </c>
      <c r="O705">
        <v>27</v>
      </c>
      <c r="P705" t="s">
        <v>12569</v>
      </c>
      <c r="Q705" t="s">
        <v>310</v>
      </c>
      <c r="R705" t="s">
        <v>518</v>
      </c>
      <c r="T705" t="s">
        <v>4092</v>
      </c>
      <c r="U705" t="s">
        <v>296</v>
      </c>
    </row>
    <row r="706" spans="1:21" x14ac:dyDescent="0.3">
      <c r="A706" s="1" t="s">
        <v>4096</v>
      </c>
      <c r="B706" t="s">
        <v>350</v>
      </c>
      <c r="C706" t="s">
        <v>4098</v>
      </c>
      <c r="E706" t="s">
        <v>4096</v>
      </c>
      <c r="J706">
        <v>3</v>
      </c>
      <c r="K706" s="1" t="s">
        <v>350</v>
      </c>
      <c r="L706" t="s">
        <v>4097</v>
      </c>
      <c r="M706">
        <v>18766</v>
      </c>
      <c r="N706">
        <v>0</v>
      </c>
      <c r="P706" t="s">
        <v>12570</v>
      </c>
      <c r="Q706" t="s">
        <v>320</v>
      </c>
      <c r="R706" t="s">
        <v>387</v>
      </c>
      <c r="T706" t="s">
        <v>615</v>
      </c>
      <c r="U706" t="s">
        <v>296</v>
      </c>
    </row>
    <row r="707" spans="1:21" x14ac:dyDescent="0.3">
      <c r="A707" s="1" t="s">
        <v>4100</v>
      </c>
      <c r="B707" t="s">
        <v>323</v>
      </c>
      <c r="C707" t="s">
        <v>4103</v>
      </c>
      <c r="D707">
        <v>3045466</v>
      </c>
      <c r="E707" t="s">
        <v>4100</v>
      </c>
      <c r="F707" t="s">
        <v>922</v>
      </c>
      <c r="G707" t="s">
        <v>2762</v>
      </c>
      <c r="I707" t="s">
        <v>4102</v>
      </c>
      <c r="J707">
        <v>82</v>
      </c>
      <c r="K707" s="1" t="s">
        <v>323</v>
      </c>
      <c r="L707" t="s">
        <v>1988</v>
      </c>
      <c r="M707">
        <v>19030</v>
      </c>
      <c r="N707">
        <v>2</v>
      </c>
      <c r="O707">
        <v>23</v>
      </c>
      <c r="P707" t="s">
        <v>12571</v>
      </c>
      <c r="Q707" t="s">
        <v>305</v>
      </c>
      <c r="R707" t="s">
        <v>391</v>
      </c>
      <c r="T707" t="s">
        <v>4101</v>
      </c>
      <c r="U707" t="s">
        <v>306</v>
      </c>
    </row>
    <row r="708" spans="1:21" x14ac:dyDescent="0.3">
      <c r="A708" s="1" t="s">
        <v>4104</v>
      </c>
      <c r="B708" t="s">
        <v>350</v>
      </c>
      <c r="C708" t="s">
        <v>4106</v>
      </c>
      <c r="D708">
        <v>2579839</v>
      </c>
      <c r="E708" t="s">
        <v>4104</v>
      </c>
      <c r="G708" t="s">
        <v>4107</v>
      </c>
      <c r="J708">
        <v>87</v>
      </c>
      <c r="K708" s="1" t="s">
        <v>350</v>
      </c>
      <c r="L708" t="s">
        <v>2065</v>
      </c>
      <c r="M708">
        <v>17038</v>
      </c>
      <c r="N708">
        <v>0</v>
      </c>
      <c r="O708">
        <v>24</v>
      </c>
      <c r="P708" t="s">
        <v>12572</v>
      </c>
      <c r="Q708" t="s">
        <v>347</v>
      </c>
      <c r="R708" t="s">
        <v>842</v>
      </c>
      <c r="T708" t="s">
        <v>4105</v>
      </c>
      <c r="U708" t="s">
        <v>296</v>
      </c>
    </row>
    <row r="709" spans="1:21" x14ac:dyDescent="0.3">
      <c r="A709" s="1" t="s">
        <v>4110</v>
      </c>
      <c r="B709" t="s">
        <v>350</v>
      </c>
      <c r="C709" t="s">
        <v>4112</v>
      </c>
      <c r="D709">
        <v>3933064</v>
      </c>
      <c r="E709" t="s">
        <v>4110</v>
      </c>
      <c r="F709" t="s">
        <v>418</v>
      </c>
      <c r="G709" t="s">
        <v>4035</v>
      </c>
      <c r="H709">
        <v>2</v>
      </c>
      <c r="J709">
        <v>5</v>
      </c>
      <c r="K709" s="1" t="s">
        <v>350</v>
      </c>
      <c r="L709" t="s">
        <v>4111</v>
      </c>
      <c r="M709">
        <v>20970</v>
      </c>
      <c r="N709">
        <v>0</v>
      </c>
      <c r="O709">
        <v>25</v>
      </c>
      <c r="P709" t="s">
        <v>12573</v>
      </c>
      <c r="Q709" t="s">
        <v>403</v>
      </c>
      <c r="R709" t="s">
        <v>1187</v>
      </c>
      <c r="T709" t="s">
        <v>510</v>
      </c>
      <c r="U709" t="s">
        <v>300</v>
      </c>
    </row>
    <row r="710" spans="1:21" x14ac:dyDescent="0.3">
      <c r="A710" s="1" t="s">
        <v>4113</v>
      </c>
      <c r="C710" t="s">
        <v>4115</v>
      </c>
      <c r="E710" t="s">
        <v>4113</v>
      </c>
      <c r="J710">
        <v>0</v>
      </c>
      <c r="K710" s="1" t="s">
        <v>297</v>
      </c>
      <c r="L710" t="s">
        <v>4114</v>
      </c>
      <c r="M710">
        <v>18795</v>
      </c>
      <c r="N710">
        <v>0</v>
      </c>
      <c r="P710" t="s">
        <v>12574</v>
      </c>
      <c r="Q710" t="s">
        <v>297</v>
      </c>
      <c r="R710" t="s">
        <v>297</v>
      </c>
      <c r="T710" t="s">
        <v>2294</v>
      </c>
      <c r="U710" t="s">
        <v>296</v>
      </c>
    </row>
    <row r="711" spans="1:21" x14ac:dyDescent="0.3">
      <c r="A711" s="1" t="s">
        <v>4117</v>
      </c>
      <c r="B711" t="s">
        <v>313</v>
      </c>
      <c r="C711" t="s">
        <v>4119</v>
      </c>
      <c r="D711">
        <v>3051381</v>
      </c>
      <c r="E711" t="s">
        <v>4117</v>
      </c>
      <c r="F711" t="s">
        <v>748</v>
      </c>
      <c r="G711" t="s">
        <v>4120</v>
      </c>
      <c r="H711">
        <v>3</v>
      </c>
      <c r="I711" t="s">
        <v>4118</v>
      </c>
      <c r="J711">
        <v>3</v>
      </c>
      <c r="K711" s="1" t="s">
        <v>313</v>
      </c>
      <c r="L711" t="s">
        <v>498</v>
      </c>
      <c r="M711">
        <v>19972</v>
      </c>
      <c r="N711">
        <v>1</v>
      </c>
      <c r="O711">
        <v>24</v>
      </c>
      <c r="P711" t="s">
        <v>12575</v>
      </c>
      <c r="Q711" t="s">
        <v>295</v>
      </c>
      <c r="R711" t="s">
        <v>668</v>
      </c>
      <c r="T711" t="s">
        <v>333</v>
      </c>
      <c r="U711" t="s">
        <v>300</v>
      </c>
    </row>
    <row r="712" spans="1:21" x14ac:dyDescent="0.3">
      <c r="A712" s="1" t="s">
        <v>4121</v>
      </c>
      <c r="C712" t="s">
        <v>4122</v>
      </c>
      <c r="E712" t="s">
        <v>4121</v>
      </c>
      <c r="J712">
        <v>0</v>
      </c>
      <c r="K712" s="1" t="s">
        <v>297</v>
      </c>
      <c r="L712" t="s">
        <v>1252</v>
      </c>
      <c r="M712">
        <v>21635</v>
      </c>
      <c r="N712">
        <v>0</v>
      </c>
      <c r="P712" t="s">
        <v>12576</v>
      </c>
      <c r="Q712" t="s">
        <v>297</v>
      </c>
      <c r="R712" t="s">
        <v>297</v>
      </c>
      <c r="T712" t="s">
        <v>601</v>
      </c>
      <c r="U712" t="s">
        <v>296</v>
      </c>
    </row>
    <row r="713" spans="1:21" x14ac:dyDescent="0.3">
      <c r="A713" s="1" t="s">
        <v>4123</v>
      </c>
      <c r="B713" t="s">
        <v>453</v>
      </c>
      <c r="C713" t="s">
        <v>4126</v>
      </c>
      <c r="E713" t="s">
        <v>4123</v>
      </c>
      <c r="G713" t="s">
        <v>4127</v>
      </c>
      <c r="J713">
        <v>33</v>
      </c>
      <c r="K713" s="1" t="s">
        <v>453</v>
      </c>
      <c r="L713" t="s">
        <v>4125</v>
      </c>
      <c r="M713">
        <v>3312</v>
      </c>
      <c r="N713">
        <v>7</v>
      </c>
      <c r="O713">
        <v>32</v>
      </c>
      <c r="P713" t="s">
        <v>12577</v>
      </c>
      <c r="Q713" t="s">
        <v>310</v>
      </c>
      <c r="R713" t="s">
        <v>514</v>
      </c>
      <c r="T713" t="s">
        <v>4124</v>
      </c>
      <c r="U713" t="s">
        <v>296</v>
      </c>
    </row>
    <row r="714" spans="1:21" x14ac:dyDescent="0.3">
      <c r="A714" s="1" t="s">
        <v>4128</v>
      </c>
      <c r="B714" t="s">
        <v>350</v>
      </c>
      <c r="C714" t="s">
        <v>4131</v>
      </c>
      <c r="D714">
        <v>2976250</v>
      </c>
      <c r="E714" t="s">
        <v>4128</v>
      </c>
      <c r="G714" t="s">
        <v>3721</v>
      </c>
      <c r="I714" t="s">
        <v>4130</v>
      </c>
      <c r="J714">
        <v>12</v>
      </c>
      <c r="K714" s="1" t="s">
        <v>350</v>
      </c>
      <c r="L714" t="s">
        <v>4129</v>
      </c>
      <c r="M714">
        <v>18574</v>
      </c>
      <c r="N714">
        <v>3</v>
      </c>
      <c r="O714">
        <v>25</v>
      </c>
      <c r="P714" t="s">
        <v>12578</v>
      </c>
      <c r="Q714" t="s">
        <v>362</v>
      </c>
      <c r="R714" t="s">
        <v>477</v>
      </c>
      <c r="T714" t="s">
        <v>502</v>
      </c>
      <c r="U714" t="s">
        <v>296</v>
      </c>
    </row>
    <row r="715" spans="1:21" x14ac:dyDescent="0.3">
      <c r="A715" s="1" t="s">
        <v>4132</v>
      </c>
      <c r="B715" t="s">
        <v>313</v>
      </c>
      <c r="C715" t="s">
        <v>4133</v>
      </c>
      <c r="D715">
        <v>3087801</v>
      </c>
      <c r="E715" t="s">
        <v>4132</v>
      </c>
      <c r="F715" t="s">
        <v>1208</v>
      </c>
      <c r="G715" t="s">
        <v>4134</v>
      </c>
      <c r="H715">
        <v>4</v>
      </c>
      <c r="J715">
        <v>7</v>
      </c>
      <c r="K715" s="1" t="s">
        <v>313</v>
      </c>
      <c r="L715" t="s">
        <v>2389</v>
      </c>
      <c r="M715">
        <v>21425</v>
      </c>
      <c r="N715">
        <v>0</v>
      </c>
      <c r="O715">
        <v>23</v>
      </c>
      <c r="P715" t="s">
        <v>12579</v>
      </c>
      <c r="Q715" t="s">
        <v>295</v>
      </c>
      <c r="R715" t="s">
        <v>614</v>
      </c>
      <c r="S715" t="s">
        <v>1067</v>
      </c>
      <c r="T715" t="s">
        <v>717</v>
      </c>
      <c r="U715" t="s">
        <v>2548</v>
      </c>
    </row>
    <row r="716" spans="1:21" x14ac:dyDescent="0.3">
      <c r="A716" s="1" t="s">
        <v>4135</v>
      </c>
      <c r="B716" t="s">
        <v>453</v>
      </c>
      <c r="C716" t="s">
        <v>4137</v>
      </c>
      <c r="D716">
        <v>15823</v>
      </c>
      <c r="E716" t="s">
        <v>4135</v>
      </c>
      <c r="G716" t="s">
        <v>1441</v>
      </c>
      <c r="J716">
        <v>31</v>
      </c>
      <c r="K716" s="1" t="s">
        <v>453</v>
      </c>
      <c r="L716" t="s">
        <v>2777</v>
      </c>
      <c r="M716">
        <v>15036</v>
      </c>
      <c r="N716">
        <v>3</v>
      </c>
      <c r="O716">
        <v>27</v>
      </c>
      <c r="P716" t="s">
        <v>12580</v>
      </c>
      <c r="Q716" t="s">
        <v>403</v>
      </c>
      <c r="R716" t="s">
        <v>1240</v>
      </c>
      <c r="T716" t="s">
        <v>4136</v>
      </c>
      <c r="U716" t="s">
        <v>296</v>
      </c>
    </row>
    <row r="717" spans="1:21" x14ac:dyDescent="0.3">
      <c r="A717" s="1" t="s">
        <v>196</v>
      </c>
      <c r="B717" t="s">
        <v>350</v>
      </c>
      <c r="C717" t="s">
        <v>4140</v>
      </c>
      <c r="D717">
        <v>2976499</v>
      </c>
      <c r="E717" t="s">
        <v>196</v>
      </c>
      <c r="F717" t="s">
        <v>748</v>
      </c>
      <c r="G717" t="s">
        <v>2652</v>
      </c>
      <c r="H717">
        <v>1</v>
      </c>
      <c r="I717" t="s">
        <v>4139</v>
      </c>
      <c r="J717">
        <v>19</v>
      </c>
      <c r="K717" s="1" t="s">
        <v>350</v>
      </c>
      <c r="L717" t="s">
        <v>620</v>
      </c>
      <c r="M717">
        <v>16765</v>
      </c>
      <c r="N717">
        <v>4</v>
      </c>
      <c r="O717">
        <v>25</v>
      </c>
      <c r="P717" t="s">
        <v>12581</v>
      </c>
      <c r="Q717" t="s">
        <v>331</v>
      </c>
      <c r="R717" t="s">
        <v>727</v>
      </c>
      <c r="T717" t="s">
        <v>4138</v>
      </c>
      <c r="U717" t="s">
        <v>300</v>
      </c>
    </row>
    <row r="718" spans="1:21" x14ac:dyDescent="0.3">
      <c r="A718" s="1" t="s">
        <v>4141</v>
      </c>
      <c r="B718" t="s">
        <v>350</v>
      </c>
      <c r="C718" t="s">
        <v>4144</v>
      </c>
      <c r="D718">
        <v>3123996</v>
      </c>
      <c r="E718" t="s">
        <v>4141</v>
      </c>
      <c r="J718">
        <v>3</v>
      </c>
      <c r="K718" s="1" t="s">
        <v>350</v>
      </c>
      <c r="L718" t="s">
        <v>4143</v>
      </c>
      <c r="M718">
        <v>20187</v>
      </c>
      <c r="N718">
        <v>0</v>
      </c>
      <c r="P718" t="s">
        <v>12582</v>
      </c>
      <c r="Q718" t="s">
        <v>362</v>
      </c>
      <c r="R718" t="s">
        <v>752</v>
      </c>
      <c r="T718" t="s">
        <v>4142</v>
      </c>
      <c r="U718" t="s">
        <v>296</v>
      </c>
    </row>
    <row r="719" spans="1:21" x14ac:dyDescent="0.3">
      <c r="A719" s="1" t="s">
        <v>4145</v>
      </c>
      <c r="B719" t="s">
        <v>350</v>
      </c>
      <c r="C719" t="s">
        <v>4146</v>
      </c>
      <c r="E719" t="s">
        <v>4145</v>
      </c>
      <c r="G719" t="s">
        <v>4147</v>
      </c>
      <c r="J719">
        <v>83</v>
      </c>
      <c r="K719" s="1" t="s">
        <v>350</v>
      </c>
      <c r="L719" t="s">
        <v>2229</v>
      </c>
      <c r="M719">
        <v>18535</v>
      </c>
      <c r="N719">
        <v>0</v>
      </c>
      <c r="O719">
        <v>24</v>
      </c>
      <c r="P719" t="s">
        <v>12583</v>
      </c>
      <c r="Q719" t="s">
        <v>331</v>
      </c>
      <c r="R719" t="s">
        <v>653</v>
      </c>
      <c r="T719" t="s">
        <v>1371</v>
      </c>
      <c r="U719" t="s">
        <v>296</v>
      </c>
    </row>
    <row r="720" spans="1:21" x14ac:dyDescent="0.3">
      <c r="A720" s="1" t="s">
        <v>4148</v>
      </c>
      <c r="B720" t="s">
        <v>453</v>
      </c>
      <c r="C720" t="s">
        <v>4149</v>
      </c>
      <c r="D720">
        <v>17097</v>
      </c>
      <c r="E720" t="s">
        <v>4148</v>
      </c>
      <c r="G720" t="s">
        <v>4150</v>
      </c>
      <c r="J720">
        <v>35</v>
      </c>
      <c r="K720" s="1" t="s">
        <v>453</v>
      </c>
      <c r="L720" t="s">
        <v>516</v>
      </c>
      <c r="M720">
        <v>16518</v>
      </c>
      <c r="N720">
        <v>1</v>
      </c>
      <c r="O720">
        <v>29</v>
      </c>
      <c r="P720" t="s">
        <v>12584</v>
      </c>
      <c r="Q720" t="s">
        <v>494</v>
      </c>
      <c r="R720" t="s">
        <v>414</v>
      </c>
      <c r="T720" t="s">
        <v>575</v>
      </c>
      <c r="U720" t="s">
        <v>296</v>
      </c>
    </row>
    <row r="721" spans="1:21" x14ac:dyDescent="0.3">
      <c r="A721" s="1" t="s">
        <v>13</v>
      </c>
      <c r="B721" t="s">
        <v>313</v>
      </c>
      <c r="C721" t="s">
        <v>4153</v>
      </c>
      <c r="D721">
        <v>14876</v>
      </c>
      <c r="E721" t="s">
        <v>13</v>
      </c>
      <c r="F721" t="s">
        <v>555</v>
      </c>
      <c r="G721" t="s">
        <v>4154</v>
      </c>
      <c r="H721">
        <v>2</v>
      </c>
      <c r="I721" t="s">
        <v>4152</v>
      </c>
      <c r="J721">
        <v>17</v>
      </c>
      <c r="K721" s="1" t="s">
        <v>313</v>
      </c>
      <c r="L721" t="s">
        <v>4151</v>
      </c>
      <c r="M721">
        <v>13799</v>
      </c>
      <c r="N721">
        <v>7</v>
      </c>
      <c r="O721">
        <v>31</v>
      </c>
      <c r="P721" t="s">
        <v>12585</v>
      </c>
      <c r="Q721" t="s">
        <v>426</v>
      </c>
      <c r="R721" t="s">
        <v>377</v>
      </c>
      <c r="T721" t="s">
        <v>473</v>
      </c>
      <c r="U721" t="s">
        <v>300</v>
      </c>
    </row>
    <row r="722" spans="1:21" x14ac:dyDescent="0.3">
      <c r="A722" s="1" t="s">
        <v>105</v>
      </c>
      <c r="B722" t="s">
        <v>323</v>
      </c>
      <c r="C722" t="s">
        <v>4157</v>
      </c>
      <c r="D722">
        <v>3123050</v>
      </c>
      <c r="E722" t="s">
        <v>105</v>
      </c>
      <c r="F722" t="s">
        <v>354</v>
      </c>
      <c r="G722" t="s">
        <v>3054</v>
      </c>
      <c r="H722">
        <v>1</v>
      </c>
      <c r="I722" t="s">
        <v>4156</v>
      </c>
      <c r="J722">
        <v>89</v>
      </c>
      <c r="K722" s="1" t="s">
        <v>323</v>
      </c>
      <c r="L722" t="s">
        <v>4155</v>
      </c>
      <c r="M722">
        <v>19947</v>
      </c>
      <c r="N722">
        <v>1</v>
      </c>
      <c r="O722">
        <v>23</v>
      </c>
      <c r="P722" t="s">
        <v>12586</v>
      </c>
      <c r="Q722" t="s">
        <v>426</v>
      </c>
      <c r="R722" t="s">
        <v>405</v>
      </c>
      <c r="S722" t="s">
        <v>302</v>
      </c>
      <c r="T722" t="s">
        <v>324</v>
      </c>
      <c r="U722" t="s">
        <v>1076</v>
      </c>
    </row>
    <row r="723" spans="1:21" x14ac:dyDescent="0.3">
      <c r="A723" s="1" t="s">
        <v>4158</v>
      </c>
      <c r="B723" t="s">
        <v>323</v>
      </c>
      <c r="C723" t="s">
        <v>4160</v>
      </c>
      <c r="D723">
        <v>2976147</v>
      </c>
      <c r="E723" t="s">
        <v>4158</v>
      </c>
      <c r="G723" t="s">
        <v>4161</v>
      </c>
      <c r="J723">
        <v>47</v>
      </c>
      <c r="K723" s="1" t="s">
        <v>323</v>
      </c>
      <c r="L723" t="s">
        <v>4159</v>
      </c>
      <c r="M723">
        <v>19736</v>
      </c>
      <c r="N723">
        <v>2</v>
      </c>
      <c r="O723">
        <v>25</v>
      </c>
      <c r="P723" t="s">
        <v>12587</v>
      </c>
      <c r="Q723" t="s">
        <v>305</v>
      </c>
      <c r="R723" t="s">
        <v>1012</v>
      </c>
      <c r="T723" t="s">
        <v>440</v>
      </c>
      <c r="U723" t="s">
        <v>296</v>
      </c>
    </row>
    <row r="724" spans="1:21" x14ac:dyDescent="0.3">
      <c r="A724" s="1" t="s">
        <v>4163</v>
      </c>
      <c r="B724" t="s">
        <v>313</v>
      </c>
      <c r="C724" t="s">
        <v>4166</v>
      </c>
      <c r="D724">
        <v>11252</v>
      </c>
      <c r="E724" t="s">
        <v>4163</v>
      </c>
      <c r="F724" t="s">
        <v>1392</v>
      </c>
      <c r="G724" t="s">
        <v>4167</v>
      </c>
      <c r="H724">
        <v>1</v>
      </c>
      <c r="I724" t="s">
        <v>4165</v>
      </c>
      <c r="J724">
        <v>5</v>
      </c>
      <c r="K724" s="1" t="s">
        <v>313</v>
      </c>
      <c r="L724" t="s">
        <v>4164</v>
      </c>
      <c r="M724">
        <v>611</v>
      </c>
      <c r="N724">
        <v>11</v>
      </c>
      <c r="O724">
        <v>34</v>
      </c>
      <c r="P724" t="s">
        <v>12588</v>
      </c>
      <c r="Q724" t="s">
        <v>305</v>
      </c>
      <c r="R724" t="s">
        <v>662</v>
      </c>
      <c r="T724" t="s">
        <v>1557</v>
      </c>
      <c r="U724" t="s">
        <v>300</v>
      </c>
    </row>
    <row r="725" spans="1:21" x14ac:dyDescent="0.3">
      <c r="A725" s="1" t="s">
        <v>4170</v>
      </c>
      <c r="B725" t="s">
        <v>453</v>
      </c>
      <c r="C725" t="s">
        <v>4173</v>
      </c>
      <c r="D725">
        <v>3049987</v>
      </c>
      <c r="E725" t="s">
        <v>4170</v>
      </c>
      <c r="G725" t="s">
        <v>4174</v>
      </c>
      <c r="I725" t="s">
        <v>4172</v>
      </c>
      <c r="J725">
        <v>38</v>
      </c>
      <c r="K725" s="1" t="s">
        <v>453</v>
      </c>
      <c r="L725" t="s">
        <v>4171</v>
      </c>
      <c r="M725">
        <v>19700</v>
      </c>
      <c r="N725">
        <v>2</v>
      </c>
      <c r="O725">
        <v>25</v>
      </c>
      <c r="P725" t="s">
        <v>12589</v>
      </c>
      <c r="Q725" t="s">
        <v>459</v>
      </c>
      <c r="R725" t="s">
        <v>578</v>
      </c>
      <c r="T725" t="s">
        <v>1132</v>
      </c>
      <c r="U725" t="s">
        <v>296</v>
      </c>
    </row>
    <row r="726" spans="1:21" x14ac:dyDescent="0.3">
      <c r="A726" s="1" t="s">
        <v>221</v>
      </c>
      <c r="B726" t="s">
        <v>323</v>
      </c>
      <c r="C726" t="s">
        <v>4178</v>
      </c>
      <c r="D726">
        <v>3043275</v>
      </c>
      <c r="E726" t="s">
        <v>221</v>
      </c>
      <c r="F726" t="s">
        <v>481</v>
      </c>
      <c r="G726" t="s">
        <v>499</v>
      </c>
      <c r="H726">
        <v>1</v>
      </c>
      <c r="I726" t="s">
        <v>4177</v>
      </c>
      <c r="J726">
        <v>81</v>
      </c>
      <c r="K726" s="1" t="s">
        <v>323</v>
      </c>
      <c r="L726" t="s">
        <v>4176</v>
      </c>
      <c r="M726">
        <v>17963</v>
      </c>
      <c r="N726">
        <v>3</v>
      </c>
      <c r="O726">
        <v>24</v>
      </c>
      <c r="P726" t="s">
        <v>12590</v>
      </c>
      <c r="Q726" t="s">
        <v>426</v>
      </c>
      <c r="R726" t="s">
        <v>1395</v>
      </c>
      <c r="T726" t="s">
        <v>580</v>
      </c>
      <c r="U726" t="s">
        <v>300</v>
      </c>
    </row>
    <row r="727" spans="1:21" x14ac:dyDescent="0.3">
      <c r="A727" s="1" t="s">
        <v>4179</v>
      </c>
      <c r="B727" t="s">
        <v>350</v>
      </c>
      <c r="C727" t="s">
        <v>4183</v>
      </c>
      <c r="D727">
        <v>2577667</v>
      </c>
      <c r="E727" t="s">
        <v>4179</v>
      </c>
      <c r="F727" t="s">
        <v>342</v>
      </c>
      <c r="G727" t="s">
        <v>4184</v>
      </c>
      <c r="H727">
        <v>3</v>
      </c>
      <c r="I727" t="s">
        <v>4182</v>
      </c>
      <c r="J727">
        <v>14</v>
      </c>
      <c r="K727" s="1" t="s">
        <v>350</v>
      </c>
      <c r="L727" t="s">
        <v>2469</v>
      </c>
      <c r="M727">
        <v>17141</v>
      </c>
      <c r="N727">
        <v>4</v>
      </c>
      <c r="O727">
        <v>26</v>
      </c>
      <c r="P727" t="s">
        <v>12591</v>
      </c>
      <c r="Q727" t="s">
        <v>494</v>
      </c>
      <c r="R727" t="s">
        <v>4180</v>
      </c>
      <c r="T727" t="s">
        <v>4181</v>
      </c>
      <c r="U727" t="s">
        <v>300</v>
      </c>
    </row>
    <row r="728" spans="1:21" x14ac:dyDescent="0.3">
      <c r="A728" s="1" t="s">
        <v>4185</v>
      </c>
      <c r="B728" t="s">
        <v>313</v>
      </c>
      <c r="C728" t="s">
        <v>4187</v>
      </c>
      <c r="D728">
        <v>9667</v>
      </c>
      <c r="E728" t="s">
        <v>4185</v>
      </c>
      <c r="G728" t="s">
        <v>4188</v>
      </c>
      <c r="J728">
        <v>15</v>
      </c>
      <c r="K728" s="1" t="s">
        <v>313</v>
      </c>
      <c r="L728" t="s">
        <v>4186</v>
      </c>
      <c r="M728">
        <v>12137</v>
      </c>
      <c r="N728">
        <v>10</v>
      </c>
      <c r="O728">
        <v>36</v>
      </c>
      <c r="P728" t="s">
        <v>12592</v>
      </c>
      <c r="Q728" t="s">
        <v>295</v>
      </c>
      <c r="R728" t="s">
        <v>956</v>
      </c>
      <c r="T728" t="s">
        <v>942</v>
      </c>
      <c r="U728" t="s">
        <v>296</v>
      </c>
    </row>
    <row r="729" spans="1:21" x14ac:dyDescent="0.3">
      <c r="A729" s="1" t="s">
        <v>4190</v>
      </c>
      <c r="B729" t="s">
        <v>323</v>
      </c>
      <c r="C729" t="s">
        <v>4192</v>
      </c>
      <c r="E729" t="s">
        <v>4190</v>
      </c>
      <c r="J729">
        <v>0</v>
      </c>
      <c r="K729" s="1" t="s">
        <v>323</v>
      </c>
      <c r="L729" t="s">
        <v>4191</v>
      </c>
      <c r="M729">
        <v>17390</v>
      </c>
      <c r="P729" t="s">
        <v>12593</v>
      </c>
      <c r="Q729" t="s">
        <v>297</v>
      </c>
      <c r="R729" t="s">
        <v>297</v>
      </c>
      <c r="T729" t="s">
        <v>546</v>
      </c>
      <c r="U729" t="s">
        <v>296</v>
      </c>
    </row>
    <row r="730" spans="1:21" x14ac:dyDescent="0.3">
      <c r="A730" s="1" t="s">
        <v>72</v>
      </c>
      <c r="B730" t="s">
        <v>350</v>
      </c>
      <c r="C730" t="s">
        <v>4195</v>
      </c>
      <c r="D730">
        <v>2520698</v>
      </c>
      <c r="E730" t="s">
        <v>72</v>
      </c>
      <c r="F730" t="s">
        <v>373</v>
      </c>
      <c r="G730" t="s">
        <v>4196</v>
      </c>
      <c r="H730">
        <v>2</v>
      </c>
      <c r="I730" t="s">
        <v>4194</v>
      </c>
      <c r="J730">
        <v>81</v>
      </c>
      <c r="K730" s="1" t="s">
        <v>350</v>
      </c>
      <c r="L730" t="s">
        <v>4175</v>
      </c>
      <c r="M730">
        <v>17167</v>
      </c>
      <c r="N730">
        <v>4</v>
      </c>
      <c r="O730">
        <v>26</v>
      </c>
      <c r="P730" t="s">
        <v>12594</v>
      </c>
      <c r="Q730" t="s">
        <v>320</v>
      </c>
      <c r="R730" t="s">
        <v>358</v>
      </c>
      <c r="S730" t="s">
        <v>411</v>
      </c>
      <c r="T730" t="s">
        <v>1035</v>
      </c>
      <c r="U730" t="s">
        <v>300</v>
      </c>
    </row>
    <row r="731" spans="1:21" x14ac:dyDescent="0.3">
      <c r="A731" s="1" t="s">
        <v>4197</v>
      </c>
      <c r="B731" t="s">
        <v>350</v>
      </c>
      <c r="C731" t="s">
        <v>4200</v>
      </c>
      <c r="D731">
        <v>3932935</v>
      </c>
      <c r="E731" t="s">
        <v>4197</v>
      </c>
      <c r="F731" t="s">
        <v>354</v>
      </c>
      <c r="G731" t="s">
        <v>4201</v>
      </c>
      <c r="H731">
        <v>2</v>
      </c>
      <c r="I731" t="s">
        <v>4199</v>
      </c>
      <c r="J731">
        <v>18</v>
      </c>
      <c r="K731" s="1" t="s">
        <v>350</v>
      </c>
      <c r="L731" t="s">
        <v>2984</v>
      </c>
      <c r="M731">
        <v>20373</v>
      </c>
      <c r="N731">
        <v>1</v>
      </c>
      <c r="O731">
        <v>21</v>
      </c>
      <c r="P731" t="s">
        <v>12595</v>
      </c>
      <c r="Q731" t="s">
        <v>310</v>
      </c>
      <c r="R731" t="s">
        <v>646</v>
      </c>
      <c r="T731" t="s">
        <v>4198</v>
      </c>
      <c r="U731" t="s">
        <v>300</v>
      </c>
    </row>
    <row r="732" spans="1:21" x14ac:dyDescent="0.3">
      <c r="A732" s="1" t="s">
        <v>4203</v>
      </c>
      <c r="B732" t="s">
        <v>439</v>
      </c>
      <c r="C732" t="s">
        <v>4204</v>
      </c>
      <c r="D732">
        <v>3040564</v>
      </c>
      <c r="E732" t="s">
        <v>4203</v>
      </c>
      <c r="G732" t="s">
        <v>4205</v>
      </c>
      <c r="J732">
        <v>46</v>
      </c>
      <c r="K732" s="1" t="s">
        <v>439</v>
      </c>
      <c r="L732" t="s">
        <v>1129</v>
      </c>
      <c r="M732">
        <v>17330</v>
      </c>
      <c r="N732">
        <v>0</v>
      </c>
      <c r="O732">
        <v>25</v>
      </c>
      <c r="P732" t="s">
        <v>12596</v>
      </c>
      <c r="Q732" t="s">
        <v>347</v>
      </c>
      <c r="R732" t="s">
        <v>1395</v>
      </c>
      <c r="T732" t="s">
        <v>1259</v>
      </c>
      <c r="U732" t="s">
        <v>296</v>
      </c>
    </row>
    <row r="733" spans="1:21" x14ac:dyDescent="0.3">
      <c r="A733" s="1" t="s">
        <v>4207</v>
      </c>
      <c r="B733" t="s">
        <v>453</v>
      </c>
      <c r="C733" t="s">
        <v>4208</v>
      </c>
      <c r="D733">
        <v>15572</v>
      </c>
      <c r="E733" t="s">
        <v>4207</v>
      </c>
      <c r="G733" t="s">
        <v>4209</v>
      </c>
      <c r="J733">
        <v>27</v>
      </c>
      <c r="K733" s="1" t="s">
        <v>453</v>
      </c>
      <c r="L733" t="s">
        <v>3841</v>
      </c>
      <c r="M733">
        <v>14756</v>
      </c>
      <c r="N733">
        <v>4</v>
      </c>
      <c r="O733">
        <v>28</v>
      </c>
      <c r="P733" t="s">
        <v>12597</v>
      </c>
      <c r="Q733" t="s">
        <v>331</v>
      </c>
      <c r="R733" t="s">
        <v>977</v>
      </c>
      <c r="T733" t="s">
        <v>1196</v>
      </c>
      <c r="U733" t="s">
        <v>296</v>
      </c>
    </row>
    <row r="734" spans="1:21" x14ac:dyDescent="0.3">
      <c r="A734" s="1" t="s">
        <v>4210</v>
      </c>
      <c r="B734" t="s">
        <v>453</v>
      </c>
      <c r="C734" t="s">
        <v>4213</v>
      </c>
      <c r="D734">
        <v>3916451</v>
      </c>
      <c r="E734" t="s">
        <v>4210</v>
      </c>
      <c r="F734" t="s">
        <v>342</v>
      </c>
      <c r="J734">
        <v>34</v>
      </c>
      <c r="K734" s="1" t="s">
        <v>453</v>
      </c>
      <c r="L734" t="s">
        <v>4212</v>
      </c>
      <c r="M734">
        <v>21391</v>
      </c>
      <c r="N734">
        <v>0</v>
      </c>
      <c r="P734" t="s">
        <v>12598</v>
      </c>
      <c r="Q734" t="s">
        <v>362</v>
      </c>
      <c r="R734" t="s">
        <v>395</v>
      </c>
      <c r="T734" t="s">
        <v>4211</v>
      </c>
      <c r="U734" t="s">
        <v>300</v>
      </c>
    </row>
    <row r="735" spans="1:21" x14ac:dyDescent="0.3">
      <c r="A735" s="1" t="s">
        <v>4214</v>
      </c>
      <c r="B735" t="s">
        <v>350</v>
      </c>
      <c r="C735" t="s">
        <v>4217</v>
      </c>
      <c r="D735">
        <v>12586</v>
      </c>
      <c r="E735" t="s">
        <v>4214</v>
      </c>
      <c r="G735" t="s">
        <v>4218</v>
      </c>
      <c r="H735">
        <v>2</v>
      </c>
      <c r="J735">
        <v>88</v>
      </c>
      <c r="K735" s="1" t="s">
        <v>350</v>
      </c>
      <c r="L735" t="s">
        <v>4216</v>
      </c>
      <c r="M735">
        <v>9739</v>
      </c>
      <c r="N735">
        <v>7</v>
      </c>
      <c r="O735">
        <v>30</v>
      </c>
      <c r="P735" t="s">
        <v>12599</v>
      </c>
      <c r="Q735" t="s">
        <v>331</v>
      </c>
      <c r="R735" t="s">
        <v>452</v>
      </c>
      <c r="T735" t="s">
        <v>4215</v>
      </c>
      <c r="U735" t="s">
        <v>296</v>
      </c>
    </row>
    <row r="736" spans="1:21" x14ac:dyDescent="0.3">
      <c r="A736" s="1" t="s">
        <v>4219</v>
      </c>
      <c r="B736" t="s">
        <v>323</v>
      </c>
      <c r="C736" t="s">
        <v>4221</v>
      </c>
      <c r="D736">
        <v>4035379</v>
      </c>
      <c r="E736" t="s">
        <v>4219</v>
      </c>
      <c r="F736" t="s">
        <v>697</v>
      </c>
      <c r="G736" t="s">
        <v>4222</v>
      </c>
      <c r="H736">
        <v>1</v>
      </c>
      <c r="I736" t="s">
        <v>4220</v>
      </c>
      <c r="J736">
        <v>83</v>
      </c>
      <c r="K736" s="1" t="s">
        <v>323</v>
      </c>
      <c r="L736" t="s">
        <v>371</v>
      </c>
      <c r="M736">
        <v>20020</v>
      </c>
      <c r="N736">
        <v>1</v>
      </c>
      <c r="O736">
        <v>22</v>
      </c>
      <c r="P736" t="s">
        <v>12600</v>
      </c>
      <c r="Q736" t="s">
        <v>295</v>
      </c>
      <c r="R736" t="s">
        <v>1618</v>
      </c>
      <c r="T736" t="s">
        <v>604</v>
      </c>
      <c r="U736" t="s">
        <v>300</v>
      </c>
    </row>
    <row r="737" spans="1:21" x14ac:dyDescent="0.3">
      <c r="A737" s="1" t="s">
        <v>4226</v>
      </c>
      <c r="B737" t="s">
        <v>350</v>
      </c>
      <c r="C737" t="s">
        <v>4227</v>
      </c>
      <c r="D737">
        <v>2980137</v>
      </c>
      <c r="E737" t="s">
        <v>4226</v>
      </c>
      <c r="G737" t="s">
        <v>1572</v>
      </c>
      <c r="J737">
        <v>88</v>
      </c>
      <c r="K737" s="1" t="s">
        <v>350</v>
      </c>
      <c r="L737" t="s">
        <v>784</v>
      </c>
      <c r="M737">
        <v>18251</v>
      </c>
      <c r="N737">
        <v>3</v>
      </c>
      <c r="O737">
        <v>25</v>
      </c>
      <c r="P737" t="s">
        <v>12601</v>
      </c>
      <c r="Q737" t="s">
        <v>347</v>
      </c>
      <c r="R737" t="s">
        <v>387</v>
      </c>
      <c r="T737" t="s">
        <v>324</v>
      </c>
      <c r="U737" t="s">
        <v>296</v>
      </c>
    </row>
    <row r="738" spans="1:21" x14ac:dyDescent="0.3">
      <c r="A738" s="1" t="s">
        <v>78</v>
      </c>
      <c r="B738" t="s">
        <v>453</v>
      </c>
      <c r="C738" t="s">
        <v>4230</v>
      </c>
      <c r="D738">
        <v>3042519</v>
      </c>
      <c r="E738" t="s">
        <v>78</v>
      </c>
      <c r="F738" t="s">
        <v>367</v>
      </c>
      <c r="G738" t="s">
        <v>2103</v>
      </c>
      <c r="H738">
        <v>1</v>
      </c>
      <c r="I738" t="s">
        <v>4229</v>
      </c>
      <c r="J738">
        <v>33</v>
      </c>
      <c r="K738" s="1" t="s">
        <v>453</v>
      </c>
      <c r="L738" t="s">
        <v>315</v>
      </c>
      <c r="M738">
        <v>19045</v>
      </c>
      <c r="N738">
        <v>2</v>
      </c>
      <c r="O738">
        <v>24</v>
      </c>
      <c r="P738" t="s">
        <v>12602</v>
      </c>
      <c r="Q738" t="s">
        <v>403</v>
      </c>
      <c r="R738" t="s">
        <v>414</v>
      </c>
      <c r="T738" t="s">
        <v>663</v>
      </c>
      <c r="U738" t="s">
        <v>300</v>
      </c>
    </row>
    <row r="739" spans="1:21" x14ac:dyDescent="0.3">
      <c r="A739" s="1" t="s">
        <v>4231</v>
      </c>
      <c r="B739" t="s">
        <v>350</v>
      </c>
      <c r="C739" t="s">
        <v>4234</v>
      </c>
      <c r="D739">
        <v>3125115</v>
      </c>
      <c r="E739" t="s">
        <v>4231</v>
      </c>
      <c r="F739" t="s">
        <v>647</v>
      </c>
      <c r="J739">
        <v>3</v>
      </c>
      <c r="K739" s="1" t="s">
        <v>350</v>
      </c>
      <c r="L739" t="s">
        <v>4233</v>
      </c>
      <c r="M739">
        <v>20447</v>
      </c>
      <c r="N739">
        <v>1</v>
      </c>
      <c r="P739" t="s">
        <v>12603</v>
      </c>
      <c r="Q739" t="s">
        <v>362</v>
      </c>
      <c r="R739" t="s">
        <v>349</v>
      </c>
      <c r="T739" t="s">
        <v>4232</v>
      </c>
      <c r="U739" t="s">
        <v>300</v>
      </c>
    </row>
    <row r="740" spans="1:21" x14ac:dyDescent="0.3">
      <c r="A740" s="1" t="s">
        <v>4235</v>
      </c>
      <c r="B740" t="s">
        <v>323</v>
      </c>
      <c r="C740" t="s">
        <v>4238</v>
      </c>
      <c r="E740" t="s">
        <v>4235</v>
      </c>
      <c r="G740" t="s">
        <v>2989</v>
      </c>
      <c r="J740">
        <v>86</v>
      </c>
      <c r="K740" s="1" t="s">
        <v>323</v>
      </c>
      <c r="L740" t="s">
        <v>4237</v>
      </c>
      <c r="M740">
        <v>17393</v>
      </c>
      <c r="N740">
        <v>1</v>
      </c>
      <c r="O740">
        <v>24</v>
      </c>
      <c r="P740" t="s">
        <v>12604</v>
      </c>
      <c r="Q740" t="s">
        <v>678</v>
      </c>
      <c r="R740" t="s">
        <v>1023</v>
      </c>
      <c r="T740" t="s">
        <v>4236</v>
      </c>
      <c r="U740" t="s">
        <v>296</v>
      </c>
    </row>
    <row r="741" spans="1:21" x14ac:dyDescent="0.3">
      <c r="A741" s="1" t="s">
        <v>4245</v>
      </c>
      <c r="C741" t="s">
        <v>4246</v>
      </c>
      <c r="E741" t="s">
        <v>4245</v>
      </c>
      <c r="J741">
        <v>0</v>
      </c>
      <c r="K741" s="1" t="s">
        <v>297</v>
      </c>
      <c r="L741" t="s">
        <v>1872</v>
      </c>
      <c r="M741">
        <v>17810</v>
      </c>
      <c r="N741">
        <v>0</v>
      </c>
      <c r="P741" t="s">
        <v>12605</v>
      </c>
      <c r="Q741" t="s">
        <v>297</v>
      </c>
      <c r="R741" t="s">
        <v>297</v>
      </c>
      <c r="T741" t="s">
        <v>3389</v>
      </c>
      <c r="U741" t="s">
        <v>296</v>
      </c>
    </row>
    <row r="742" spans="1:21" x14ac:dyDescent="0.3">
      <c r="A742" s="1" t="s">
        <v>4248</v>
      </c>
      <c r="B742" t="s">
        <v>439</v>
      </c>
      <c r="C742" t="s">
        <v>4249</v>
      </c>
      <c r="D742">
        <v>4680</v>
      </c>
      <c r="E742" t="s">
        <v>4248</v>
      </c>
      <c r="G742" t="s">
        <v>4250</v>
      </c>
      <c r="J742">
        <v>3</v>
      </c>
      <c r="K742" s="1" t="s">
        <v>439</v>
      </c>
      <c r="L742" t="s">
        <v>784</v>
      </c>
      <c r="M742">
        <v>2695</v>
      </c>
      <c r="N742">
        <v>13</v>
      </c>
      <c r="O742">
        <v>39</v>
      </c>
      <c r="P742" t="s">
        <v>12606</v>
      </c>
      <c r="Q742" t="s">
        <v>331</v>
      </c>
      <c r="R742" t="s">
        <v>364</v>
      </c>
      <c r="T742" t="s">
        <v>449</v>
      </c>
      <c r="U742" t="s">
        <v>296</v>
      </c>
    </row>
    <row r="743" spans="1:21" x14ac:dyDescent="0.3">
      <c r="A743" s="1" t="s">
        <v>4251</v>
      </c>
      <c r="B743" t="s">
        <v>350</v>
      </c>
      <c r="C743" t="s">
        <v>4252</v>
      </c>
      <c r="D743">
        <v>4002656</v>
      </c>
      <c r="E743" t="s">
        <v>4251</v>
      </c>
      <c r="G743" t="s">
        <v>4253</v>
      </c>
      <c r="H743">
        <v>3</v>
      </c>
      <c r="J743">
        <v>18</v>
      </c>
      <c r="K743" s="1" t="s">
        <v>350</v>
      </c>
      <c r="L743" t="s">
        <v>3841</v>
      </c>
      <c r="M743">
        <v>18384</v>
      </c>
      <c r="N743">
        <v>3</v>
      </c>
      <c r="O743">
        <v>26</v>
      </c>
      <c r="P743" t="s">
        <v>12607</v>
      </c>
      <c r="Q743" t="s">
        <v>347</v>
      </c>
      <c r="R743" t="s">
        <v>358</v>
      </c>
      <c r="S743" t="s">
        <v>512</v>
      </c>
      <c r="T743" t="s">
        <v>3365</v>
      </c>
      <c r="U743" t="s">
        <v>513</v>
      </c>
    </row>
    <row r="744" spans="1:21" x14ac:dyDescent="0.3">
      <c r="A744" s="1" t="s">
        <v>4255</v>
      </c>
      <c r="C744" t="s">
        <v>4257</v>
      </c>
      <c r="E744" t="s">
        <v>4255</v>
      </c>
      <c r="J744">
        <v>0</v>
      </c>
      <c r="K744" s="1" t="s">
        <v>297</v>
      </c>
      <c r="L744" t="s">
        <v>4256</v>
      </c>
      <c r="M744">
        <v>17894</v>
      </c>
      <c r="N744">
        <v>0</v>
      </c>
      <c r="P744" t="s">
        <v>12608</v>
      </c>
      <c r="Q744" t="s">
        <v>297</v>
      </c>
      <c r="R744" t="s">
        <v>297</v>
      </c>
      <c r="T744" t="s">
        <v>2764</v>
      </c>
      <c r="U744" t="s">
        <v>296</v>
      </c>
    </row>
    <row r="745" spans="1:21" x14ac:dyDescent="0.3">
      <c r="A745" s="1" t="s">
        <v>4258</v>
      </c>
      <c r="B745" t="s">
        <v>565</v>
      </c>
      <c r="C745" t="s">
        <v>4259</v>
      </c>
      <c r="D745">
        <v>14266</v>
      </c>
      <c r="E745" t="s">
        <v>4258</v>
      </c>
      <c r="G745" t="s">
        <v>4260</v>
      </c>
      <c r="J745">
        <v>48</v>
      </c>
      <c r="K745" s="1" t="s">
        <v>453</v>
      </c>
      <c r="L745" t="s">
        <v>511</v>
      </c>
      <c r="M745">
        <v>14752</v>
      </c>
      <c r="N745">
        <v>3</v>
      </c>
      <c r="O745">
        <v>29</v>
      </c>
      <c r="P745" t="s">
        <v>12609</v>
      </c>
      <c r="Q745" t="s">
        <v>362</v>
      </c>
      <c r="R745" t="s">
        <v>956</v>
      </c>
      <c r="T745" t="s">
        <v>1236</v>
      </c>
      <c r="U745" t="s">
        <v>296</v>
      </c>
    </row>
    <row r="746" spans="1:21" x14ac:dyDescent="0.3">
      <c r="A746" s="1" t="s">
        <v>4261</v>
      </c>
      <c r="B746" t="s">
        <v>453</v>
      </c>
      <c r="C746" t="s">
        <v>4263</v>
      </c>
      <c r="D746">
        <v>2969103</v>
      </c>
      <c r="E746" t="s">
        <v>4261</v>
      </c>
      <c r="G746" t="s">
        <v>2458</v>
      </c>
      <c r="J746">
        <v>44</v>
      </c>
      <c r="K746" s="1" t="s">
        <v>453</v>
      </c>
      <c r="L746" t="s">
        <v>4262</v>
      </c>
      <c r="M746">
        <v>19175</v>
      </c>
      <c r="N746">
        <v>2</v>
      </c>
      <c r="O746">
        <v>25</v>
      </c>
      <c r="P746" t="s">
        <v>12610</v>
      </c>
      <c r="Q746" t="s">
        <v>403</v>
      </c>
      <c r="R746" t="s">
        <v>349</v>
      </c>
      <c r="T746" t="s">
        <v>1319</v>
      </c>
      <c r="U746" t="s">
        <v>296</v>
      </c>
    </row>
    <row r="747" spans="1:21" x14ac:dyDescent="0.3">
      <c r="A747" s="1" t="s">
        <v>4264</v>
      </c>
      <c r="B747" t="s">
        <v>453</v>
      </c>
      <c r="C747" t="s">
        <v>4267</v>
      </c>
      <c r="D747">
        <v>16950</v>
      </c>
      <c r="E747" t="s">
        <v>4264</v>
      </c>
      <c r="G747" t="s">
        <v>4268</v>
      </c>
      <c r="I747" t="s">
        <v>4266</v>
      </c>
      <c r="J747">
        <v>34</v>
      </c>
      <c r="K747" s="1" t="s">
        <v>453</v>
      </c>
      <c r="L747" t="s">
        <v>4265</v>
      </c>
      <c r="M747">
        <v>16099</v>
      </c>
      <c r="N747">
        <v>5</v>
      </c>
      <c r="O747">
        <v>27</v>
      </c>
      <c r="P747" t="s">
        <v>12611</v>
      </c>
      <c r="Q747" t="s">
        <v>310</v>
      </c>
      <c r="R747" t="s">
        <v>745</v>
      </c>
      <c r="T747" t="s">
        <v>3714</v>
      </c>
      <c r="U747" t="s">
        <v>296</v>
      </c>
    </row>
    <row r="748" spans="1:21" x14ac:dyDescent="0.3">
      <c r="A748" s="1" t="s">
        <v>4270</v>
      </c>
      <c r="B748" t="s">
        <v>453</v>
      </c>
      <c r="C748" t="s">
        <v>4273</v>
      </c>
      <c r="E748" t="s">
        <v>4270</v>
      </c>
      <c r="F748" t="s">
        <v>539</v>
      </c>
      <c r="G748" t="s">
        <v>4274</v>
      </c>
      <c r="J748">
        <v>29</v>
      </c>
      <c r="K748" s="1" t="s">
        <v>453</v>
      </c>
      <c r="L748" t="s">
        <v>4272</v>
      </c>
      <c r="M748">
        <v>9329</v>
      </c>
      <c r="N748">
        <v>1</v>
      </c>
      <c r="O748">
        <v>30</v>
      </c>
      <c r="P748" t="s">
        <v>12612</v>
      </c>
      <c r="Q748" t="s">
        <v>310</v>
      </c>
      <c r="R748" t="s">
        <v>349</v>
      </c>
      <c r="T748" t="s">
        <v>4271</v>
      </c>
      <c r="U748" t="s">
        <v>300</v>
      </c>
    </row>
    <row r="749" spans="1:21" x14ac:dyDescent="0.3">
      <c r="A749" s="1" t="s">
        <v>4275</v>
      </c>
      <c r="B749" t="s">
        <v>453</v>
      </c>
      <c r="C749" t="s">
        <v>4277</v>
      </c>
      <c r="D749">
        <v>3128267</v>
      </c>
      <c r="E749" t="s">
        <v>4275</v>
      </c>
      <c r="F749" t="s">
        <v>1208</v>
      </c>
      <c r="G749" t="s">
        <v>1123</v>
      </c>
      <c r="I749" t="s">
        <v>4276</v>
      </c>
      <c r="J749">
        <v>40</v>
      </c>
      <c r="K749" s="1" t="s">
        <v>453</v>
      </c>
      <c r="L749" t="s">
        <v>754</v>
      </c>
      <c r="M749">
        <v>19391</v>
      </c>
      <c r="N749">
        <v>2</v>
      </c>
      <c r="O749">
        <v>23</v>
      </c>
      <c r="P749" t="s">
        <v>12613</v>
      </c>
      <c r="Q749" t="s">
        <v>403</v>
      </c>
      <c r="R749" t="s">
        <v>452</v>
      </c>
      <c r="T749" t="s">
        <v>766</v>
      </c>
      <c r="U749" t="s">
        <v>306</v>
      </c>
    </row>
    <row r="750" spans="1:21" x14ac:dyDescent="0.3">
      <c r="A750" s="1" t="s">
        <v>4278</v>
      </c>
      <c r="B750" t="s">
        <v>323</v>
      </c>
      <c r="C750" t="s">
        <v>4281</v>
      </c>
      <c r="D750">
        <v>2513770</v>
      </c>
      <c r="E750" t="s">
        <v>4278</v>
      </c>
      <c r="F750" t="s">
        <v>308</v>
      </c>
      <c r="G750" t="s">
        <v>4282</v>
      </c>
      <c r="H750">
        <v>2</v>
      </c>
      <c r="I750" t="s">
        <v>4280</v>
      </c>
      <c r="J750">
        <v>85</v>
      </c>
      <c r="K750" s="1" t="s">
        <v>4076</v>
      </c>
      <c r="L750" t="s">
        <v>4279</v>
      </c>
      <c r="M750">
        <v>16979</v>
      </c>
      <c r="N750">
        <v>4</v>
      </c>
      <c r="O750">
        <v>27</v>
      </c>
      <c r="P750" t="s">
        <v>12614</v>
      </c>
      <c r="Q750" t="s">
        <v>320</v>
      </c>
      <c r="R750" t="s">
        <v>826</v>
      </c>
      <c r="T750" t="s">
        <v>1179</v>
      </c>
      <c r="U750" t="s">
        <v>300</v>
      </c>
    </row>
    <row r="751" spans="1:21" x14ac:dyDescent="0.3">
      <c r="A751" s="1" t="s">
        <v>4283</v>
      </c>
      <c r="B751" t="s">
        <v>313</v>
      </c>
      <c r="C751" t="s">
        <v>4284</v>
      </c>
      <c r="D751">
        <v>2515957</v>
      </c>
      <c r="E751" t="s">
        <v>4283</v>
      </c>
      <c r="G751" t="s">
        <v>4285</v>
      </c>
      <c r="H751">
        <v>4</v>
      </c>
      <c r="J751">
        <v>25</v>
      </c>
      <c r="K751" s="1" t="s">
        <v>313</v>
      </c>
      <c r="L751" t="s">
        <v>1999</v>
      </c>
      <c r="M751">
        <v>18790</v>
      </c>
      <c r="N751">
        <v>3</v>
      </c>
      <c r="O751">
        <v>27</v>
      </c>
      <c r="P751" t="s">
        <v>12615</v>
      </c>
      <c r="Q751" t="s">
        <v>310</v>
      </c>
      <c r="R751" t="s">
        <v>452</v>
      </c>
      <c r="T751" t="s">
        <v>1248</v>
      </c>
      <c r="U751" t="s">
        <v>296</v>
      </c>
    </row>
    <row r="752" spans="1:21" x14ac:dyDescent="0.3">
      <c r="A752" s="1" t="s">
        <v>4288</v>
      </c>
      <c r="B752" t="s">
        <v>453</v>
      </c>
      <c r="C752" t="s">
        <v>4290</v>
      </c>
      <c r="D752">
        <v>3128800</v>
      </c>
      <c r="E752" t="s">
        <v>4288</v>
      </c>
      <c r="G752" t="s">
        <v>4291</v>
      </c>
      <c r="H752">
        <v>9</v>
      </c>
      <c r="J752">
        <v>41</v>
      </c>
      <c r="K752" s="1" t="s">
        <v>453</v>
      </c>
      <c r="L752" t="s">
        <v>1671</v>
      </c>
      <c r="M752">
        <v>20090</v>
      </c>
      <c r="N752">
        <v>1</v>
      </c>
      <c r="O752">
        <v>22</v>
      </c>
      <c r="P752" t="s">
        <v>12616</v>
      </c>
      <c r="Q752" t="s">
        <v>494</v>
      </c>
      <c r="R752" t="s">
        <v>977</v>
      </c>
      <c r="T752" t="s">
        <v>4289</v>
      </c>
      <c r="U752" t="s">
        <v>296</v>
      </c>
    </row>
    <row r="753" spans="1:21" x14ac:dyDescent="0.3">
      <c r="A753" s="1" t="s">
        <v>4293</v>
      </c>
      <c r="B753" t="s">
        <v>350</v>
      </c>
      <c r="C753" t="s">
        <v>4295</v>
      </c>
      <c r="D753">
        <v>3124079</v>
      </c>
      <c r="E753" t="s">
        <v>4293</v>
      </c>
      <c r="F753" t="s">
        <v>710</v>
      </c>
      <c r="G753" t="s">
        <v>4296</v>
      </c>
      <c r="H753">
        <v>3</v>
      </c>
      <c r="I753" t="s">
        <v>4294</v>
      </c>
      <c r="J753">
        <v>87</v>
      </c>
      <c r="K753" s="1" t="s">
        <v>350</v>
      </c>
      <c r="L753" t="s">
        <v>2123</v>
      </c>
      <c r="M753">
        <v>20599</v>
      </c>
      <c r="N753">
        <v>1</v>
      </c>
      <c r="O753">
        <v>23</v>
      </c>
      <c r="P753" t="s">
        <v>12617</v>
      </c>
      <c r="Q753" t="s">
        <v>310</v>
      </c>
      <c r="R753" t="s">
        <v>653</v>
      </c>
      <c r="T753" t="s">
        <v>1089</v>
      </c>
      <c r="U753" t="s">
        <v>306</v>
      </c>
    </row>
    <row r="754" spans="1:21" x14ac:dyDescent="0.3">
      <c r="A754" s="1" t="s">
        <v>4297</v>
      </c>
      <c r="B754" t="s">
        <v>350</v>
      </c>
      <c r="C754" t="s">
        <v>4300</v>
      </c>
      <c r="D754">
        <v>2566041</v>
      </c>
      <c r="E754" t="s">
        <v>4297</v>
      </c>
      <c r="F754" t="s">
        <v>917</v>
      </c>
      <c r="G754" t="s">
        <v>3250</v>
      </c>
      <c r="H754">
        <v>3</v>
      </c>
      <c r="I754" t="s">
        <v>4299</v>
      </c>
      <c r="J754">
        <v>88</v>
      </c>
      <c r="K754" s="1" t="s">
        <v>350</v>
      </c>
      <c r="L754" t="s">
        <v>4298</v>
      </c>
      <c r="M754">
        <v>17004</v>
      </c>
      <c r="N754">
        <v>4</v>
      </c>
      <c r="O754">
        <v>26</v>
      </c>
      <c r="P754" t="s">
        <v>12618</v>
      </c>
      <c r="Q754" t="s">
        <v>310</v>
      </c>
      <c r="R754" t="s">
        <v>319</v>
      </c>
      <c r="T754" t="s">
        <v>640</v>
      </c>
      <c r="U754" t="s">
        <v>300</v>
      </c>
    </row>
    <row r="755" spans="1:21" x14ac:dyDescent="0.3">
      <c r="A755" s="1" t="s">
        <v>4301</v>
      </c>
      <c r="B755" t="s">
        <v>313</v>
      </c>
      <c r="C755" t="s">
        <v>4302</v>
      </c>
      <c r="D755">
        <v>17220</v>
      </c>
      <c r="E755" t="s">
        <v>4301</v>
      </c>
      <c r="G755" t="s">
        <v>1320</v>
      </c>
      <c r="J755">
        <v>6</v>
      </c>
      <c r="K755" s="1" t="s">
        <v>313</v>
      </c>
      <c r="L755" t="s">
        <v>4072</v>
      </c>
      <c r="M755">
        <v>16261</v>
      </c>
      <c r="N755">
        <v>5</v>
      </c>
      <c r="O755">
        <v>26</v>
      </c>
      <c r="P755" t="s">
        <v>12619</v>
      </c>
      <c r="Q755" t="s">
        <v>347</v>
      </c>
      <c r="R755" t="s">
        <v>782</v>
      </c>
      <c r="T755" t="s">
        <v>912</v>
      </c>
      <c r="U755" t="s">
        <v>296</v>
      </c>
    </row>
    <row r="756" spans="1:21" x14ac:dyDescent="0.3">
      <c r="A756" s="1" t="s">
        <v>4304</v>
      </c>
      <c r="B756" t="s">
        <v>453</v>
      </c>
      <c r="C756" t="s">
        <v>4308</v>
      </c>
      <c r="D756">
        <v>4328969</v>
      </c>
      <c r="E756" t="s">
        <v>4304</v>
      </c>
      <c r="I756" t="s">
        <v>4307</v>
      </c>
      <c r="J756">
        <v>38</v>
      </c>
      <c r="K756" s="1" t="s">
        <v>453</v>
      </c>
      <c r="L756" t="s">
        <v>4306</v>
      </c>
      <c r="M756">
        <v>20706</v>
      </c>
      <c r="N756">
        <v>1</v>
      </c>
      <c r="P756" t="s">
        <v>12620</v>
      </c>
      <c r="Q756" t="s">
        <v>459</v>
      </c>
      <c r="R756" t="s">
        <v>1239</v>
      </c>
      <c r="T756" t="s">
        <v>4305</v>
      </c>
      <c r="U756" t="s">
        <v>296</v>
      </c>
    </row>
    <row r="757" spans="1:21" x14ac:dyDescent="0.3">
      <c r="A757" s="1" t="s">
        <v>4310</v>
      </c>
      <c r="B757" t="s">
        <v>313</v>
      </c>
      <c r="C757" t="s">
        <v>4313</v>
      </c>
      <c r="D757">
        <v>3049872</v>
      </c>
      <c r="E757" t="s">
        <v>4310</v>
      </c>
      <c r="F757" t="s">
        <v>316</v>
      </c>
      <c r="G757" t="s">
        <v>3869</v>
      </c>
      <c r="H757">
        <v>4</v>
      </c>
      <c r="I757" t="s">
        <v>4312</v>
      </c>
      <c r="J757">
        <v>17</v>
      </c>
      <c r="K757" s="1" t="s">
        <v>313</v>
      </c>
      <c r="L757" t="s">
        <v>4311</v>
      </c>
      <c r="M757">
        <v>19913</v>
      </c>
      <c r="N757">
        <v>1</v>
      </c>
      <c r="O757">
        <v>24</v>
      </c>
      <c r="P757" t="s">
        <v>12621</v>
      </c>
      <c r="Q757" t="s">
        <v>320</v>
      </c>
      <c r="R757" t="s">
        <v>377</v>
      </c>
      <c r="T757" t="s">
        <v>690</v>
      </c>
      <c r="U757" t="s">
        <v>300</v>
      </c>
    </row>
    <row r="758" spans="1:21" x14ac:dyDescent="0.3">
      <c r="A758" s="1" t="s">
        <v>4314</v>
      </c>
      <c r="B758" t="s">
        <v>350</v>
      </c>
      <c r="C758" t="s">
        <v>4315</v>
      </c>
      <c r="D758">
        <v>3917200</v>
      </c>
      <c r="E758" t="s">
        <v>4314</v>
      </c>
      <c r="F758" t="s">
        <v>539</v>
      </c>
      <c r="J758">
        <v>7</v>
      </c>
      <c r="K758" s="1" t="s">
        <v>350</v>
      </c>
      <c r="L758" t="s">
        <v>1720</v>
      </c>
      <c r="M758">
        <v>21355</v>
      </c>
      <c r="N758">
        <v>0</v>
      </c>
      <c r="P758" t="s">
        <v>12622</v>
      </c>
      <c r="Q758" t="s">
        <v>310</v>
      </c>
      <c r="R758" t="s">
        <v>834</v>
      </c>
      <c r="T758" t="s">
        <v>415</v>
      </c>
      <c r="U758" t="s">
        <v>300</v>
      </c>
    </row>
    <row r="759" spans="1:21" x14ac:dyDescent="0.3">
      <c r="A759" s="1" t="s">
        <v>22</v>
      </c>
      <c r="B759" t="s">
        <v>350</v>
      </c>
      <c r="C759" t="s">
        <v>4318</v>
      </c>
      <c r="D759">
        <v>2576019</v>
      </c>
      <c r="E759" t="s">
        <v>22</v>
      </c>
      <c r="F759" t="s">
        <v>446</v>
      </c>
      <c r="G759" t="s">
        <v>4319</v>
      </c>
      <c r="H759">
        <v>1</v>
      </c>
      <c r="I759" t="s">
        <v>4317</v>
      </c>
      <c r="J759">
        <v>18</v>
      </c>
      <c r="K759" s="1" t="s">
        <v>350</v>
      </c>
      <c r="L759" t="s">
        <v>4316</v>
      </c>
      <c r="M759">
        <v>17939</v>
      </c>
      <c r="N759">
        <v>3</v>
      </c>
      <c r="O759">
        <v>26</v>
      </c>
      <c r="P759" t="s">
        <v>12623</v>
      </c>
      <c r="Q759" t="s">
        <v>347</v>
      </c>
      <c r="R759" t="s">
        <v>364</v>
      </c>
      <c r="T759" t="s">
        <v>449</v>
      </c>
      <c r="U759" t="s">
        <v>300</v>
      </c>
    </row>
    <row r="760" spans="1:21" x14ac:dyDescent="0.3">
      <c r="A760" s="1" t="s">
        <v>4320</v>
      </c>
      <c r="B760" t="s">
        <v>350</v>
      </c>
      <c r="C760" t="s">
        <v>4323</v>
      </c>
      <c r="D760">
        <v>3916433</v>
      </c>
      <c r="E760" t="s">
        <v>4320</v>
      </c>
      <c r="F760" t="s">
        <v>491</v>
      </c>
      <c r="G760" t="s">
        <v>4324</v>
      </c>
      <c r="J760">
        <v>69</v>
      </c>
      <c r="K760" s="1" t="s">
        <v>350</v>
      </c>
      <c r="L760" t="s">
        <v>4322</v>
      </c>
      <c r="M760">
        <v>20876</v>
      </c>
      <c r="N760">
        <v>0</v>
      </c>
      <c r="O760">
        <v>22</v>
      </c>
      <c r="P760" t="s">
        <v>12624</v>
      </c>
      <c r="Q760" t="s">
        <v>347</v>
      </c>
      <c r="R760" t="s">
        <v>842</v>
      </c>
      <c r="T760" t="s">
        <v>4321</v>
      </c>
      <c r="U760" t="s">
        <v>300</v>
      </c>
    </row>
    <row r="761" spans="1:21" x14ac:dyDescent="0.3">
      <c r="A761" s="1" t="s">
        <v>4326</v>
      </c>
      <c r="C761" t="s">
        <v>4328</v>
      </c>
      <c r="E761" t="s">
        <v>4326</v>
      </c>
      <c r="J761">
        <v>0</v>
      </c>
      <c r="K761" s="1" t="s">
        <v>297</v>
      </c>
      <c r="L761" t="s">
        <v>4327</v>
      </c>
      <c r="M761">
        <v>19789</v>
      </c>
      <c r="N761">
        <v>0</v>
      </c>
      <c r="P761" t="s">
        <v>12625</v>
      </c>
      <c r="Q761" t="s">
        <v>297</v>
      </c>
      <c r="R761" t="s">
        <v>297</v>
      </c>
      <c r="T761" t="s">
        <v>1196</v>
      </c>
      <c r="U761" t="s">
        <v>296</v>
      </c>
    </row>
    <row r="762" spans="1:21" x14ac:dyDescent="0.3">
      <c r="A762" s="1" t="s">
        <v>4329</v>
      </c>
      <c r="B762" t="s">
        <v>453</v>
      </c>
      <c r="C762" t="s">
        <v>4331</v>
      </c>
      <c r="D762">
        <v>14888</v>
      </c>
      <c r="E762" t="s">
        <v>4329</v>
      </c>
      <c r="G762" t="s">
        <v>4332</v>
      </c>
      <c r="J762">
        <v>22</v>
      </c>
      <c r="K762" s="1" t="s">
        <v>453</v>
      </c>
      <c r="L762" t="s">
        <v>4330</v>
      </c>
      <c r="M762">
        <v>14421</v>
      </c>
      <c r="N762">
        <v>3</v>
      </c>
      <c r="O762">
        <v>28</v>
      </c>
      <c r="P762" t="s">
        <v>12626</v>
      </c>
      <c r="Q762" t="s">
        <v>403</v>
      </c>
      <c r="R762" t="s">
        <v>582</v>
      </c>
      <c r="T762" t="s">
        <v>849</v>
      </c>
      <c r="U762" t="s">
        <v>296</v>
      </c>
    </row>
    <row r="763" spans="1:21" x14ac:dyDescent="0.3">
      <c r="A763" s="1" t="s">
        <v>4334</v>
      </c>
      <c r="B763" t="s">
        <v>453</v>
      </c>
      <c r="C763" t="s">
        <v>4337</v>
      </c>
      <c r="D763">
        <v>14891</v>
      </c>
      <c r="E763" t="s">
        <v>4334</v>
      </c>
      <c r="G763" t="s">
        <v>4338</v>
      </c>
      <c r="J763">
        <v>30</v>
      </c>
      <c r="K763" s="1" t="s">
        <v>453</v>
      </c>
      <c r="L763" t="s">
        <v>4336</v>
      </c>
      <c r="M763">
        <v>14687</v>
      </c>
      <c r="N763">
        <v>7</v>
      </c>
      <c r="O763">
        <v>29</v>
      </c>
      <c r="P763" t="s">
        <v>12627</v>
      </c>
      <c r="Q763" t="s">
        <v>310</v>
      </c>
      <c r="R763" t="s">
        <v>977</v>
      </c>
      <c r="T763" t="s">
        <v>4335</v>
      </c>
      <c r="U763" t="s">
        <v>296</v>
      </c>
    </row>
    <row r="764" spans="1:21" x14ac:dyDescent="0.3">
      <c r="A764" s="1" t="s">
        <v>4339</v>
      </c>
      <c r="B764" t="s">
        <v>323</v>
      </c>
      <c r="C764" t="s">
        <v>4342</v>
      </c>
      <c r="D764">
        <v>3039793</v>
      </c>
      <c r="E764" t="s">
        <v>4339</v>
      </c>
      <c r="G764" t="s">
        <v>3014</v>
      </c>
      <c r="I764" t="s">
        <v>4341</v>
      </c>
      <c r="J764">
        <v>86</v>
      </c>
      <c r="K764" s="1" t="s">
        <v>323</v>
      </c>
      <c r="L764" t="s">
        <v>4340</v>
      </c>
      <c r="M764">
        <v>20519</v>
      </c>
      <c r="N764">
        <v>1</v>
      </c>
      <c r="O764">
        <v>24</v>
      </c>
      <c r="P764" t="s">
        <v>12628</v>
      </c>
      <c r="Q764" t="s">
        <v>347</v>
      </c>
      <c r="R764" t="s">
        <v>528</v>
      </c>
      <c r="T764" t="s">
        <v>1089</v>
      </c>
      <c r="U764" t="s">
        <v>296</v>
      </c>
    </row>
    <row r="765" spans="1:21" x14ac:dyDescent="0.3">
      <c r="A765" s="1" t="s">
        <v>4343</v>
      </c>
      <c r="B765" t="s">
        <v>313</v>
      </c>
      <c r="C765" t="s">
        <v>4346</v>
      </c>
      <c r="D765">
        <v>2977804</v>
      </c>
      <c r="E765" t="s">
        <v>4343</v>
      </c>
      <c r="G765" t="s">
        <v>4347</v>
      </c>
      <c r="H765">
        <v>4</v>
      </c>
      <c r="J765">
        <v>8</v>
      </c>
      <c r="K765" s="1" t="s">
        <v>313</v>
      </c>
      <c r="L765" t="s">
        <v>4345</v>
      </c>
      <c r="M765">
        <v>19639</v>
      </c>
      <c r="N765">
        <v>2</v>
      </c>
      <c r="O765">
        <v>26</v>
      </c>
      <c r="P765" t="s">
        <v>12629</v>
      </c>
      <c r="Q765" t="s">
        <v>320</v>
      </c>
      <c r="R765" t="s">
        <v>958</v>
      </c>
      <c r="T765" t="s">
        <v>4344</v>
      </c>
      <c r="U765" t="s">
        <v>296</v>
      </c>
    </row>
    <row r="766" spans="1:21" x14ac:dyDescent="0.3">
      <c r="A766" s="1" t="s">
        <v>4348</v>
      </c>
      <c r="C766" t="s">
        <v>4350</v>
      </c>
      <c r="E766" t="s">
        <v>4348</v>
      </c>
      <c r="J766">
        <v>0</v>
      </c>
      <c r="K766" s="1" t="s">
        <v>297</v>
      </c>
      <c r="L766" t="s">
        <v>4349</v>
      </c>
      <c r="M766">
        <v>18867</v>
      </c>
      <c r="N766">
        <v>0</v>
      </c>
      <c r="P766" t="s">
        <v>12630</v>
      </c>
      <c r="Q766" t="s">
        <v>297</v>
      </c>
      <c r="R766" t="s">
        <v>297</v>
      </c>
      <c r="T766" t="s">
        <v>1313</v>
      </c>
      <c r="U766" t="s">
        <v>296</v>
      </c>
    </row>
    <row r="767" spans="1:21" x14ac:dyDescent="0.3">
      <c r="A767" s="1" t="s">
        <v>4352</v>
      </c>
      <c r="B767" t="s">
        <v>453</v>
      </c>
      <c r="C767" t="s">
        <v>4354</v>
      </c>
      <c r="D767">
        <v>2573974</v>
      </c>
      <c r="E767" t="s">
        <v>4352</v>
      </c>
      <c r="F767" t="s">
        <v>337</v>
      </c>
      <c r="G767" t="s">
        <v>4355</v>
      </c>
      <c r="H767">
        <v>6</v>
      </c>
      <c r="I767" t="s">
        <v>4353</v>
      </c>
      <c r="J767">
        <v>39</v>
      </c>
      <c r="K767" s="1" t="s">
        <v>453</v>
      </c>
      <c r="L767" t="s">
        <v>4142</v>
      </c>
      <c r="M767">
        <v>18041</v>
      </c>
      <c r="N767">
        <v>3</v>
      </c>
      <c r="O767">
        <v>25</v>
      </c>
      <c r="P767" t="s">
        <v>12631</v>
      </c>
      <c r="Q767" t="s">
        <v>403</v>
      </c>
      <c r="R767" t="s">
        <v>343</v>
      </c>
      <c r="T767" t="s">
        <v>1088</v>
      </c>
      <c r="U767" t="s">
        <v>306</v>
      </c>
    </row>
    <row r="768" spans="1:21" x14ac:dyDescent="0.3">
      <c r="A768" s="1" t="s">
        <v>4356</v>
      </c>
      <c r="B768" t="s">
        <v>350</v>
      </c>
      <c r="C768" t="s">
        <v>4357</v>
      </c>
      <c r="D768">
        <v>2979174</v>
      </c>
      <c r="E768" t="s">
        <v>4356</v>
      </c>
      <c r="G768" t="s">
        <v>4358</v>
      </c>
      <c r="H768">
        <v>4</v>
      </c>
      <c r="J768">
        <v>84</v>
      </c>
      <c r="K768" s="1" t="s">
        <v>350</v>
      </c>
      <c r="L768" t="s">
        <v>495</v>
      </c>
      <c r="M768">
        <v>19141</v>
      </c>
      <c r="N768">
        <v>2</v>
      </c>
      <c r="O768">
        <v>25</v>
      </c>
      <c r="P768" t="s">
        <v>12632</v>
      </c>
      <c r="Q768" t="s">
        <v>310</v>
      </c>
      <c r="R768" t="s">
        <v>432</v>
      </c>
      <c r="T768" t="s">
        <v>952</v>
      </c>
      <c r="U768" t="s">
        <v>296</v>
      </c>
    </row>
    <row r="769" spans="1:21" x14ac:dyDescent="0.3">
      <c r="A769" s="1" t="s">
        <v>4360</v>
      </c>
      <c r="B769" t="s">
        <v>453</v>
      </c>
      <c r="C769" t="s">
        <v>4363</v>
      </c>
      <c r="D769">
        <v>14898</v>
      </c>
      <c r="E769" t="s">
        <v>4360</v>
      </c>
      <c r="G769" t="s">
        <v>3860</v>
      </c>
      <c r="J769">
        <v>46</v>
      </c>
      <c r="K769" s="1" t="s">
        <v>453</v>
      </c>
      <c r="L769" t="s">
        <v>4362</v>
      </c>
      <c r="M769">
        <v>13991</v>
      </c>
      <c r="N769">
        <v>4</v>
      </c>
      <c r="O769">
        <v>27</v>
      </c>
      <c r="P769" t="s">
        <v>12633</v>
      </c>
      <c r="Q769" t="s">
        <v>403</v>
      </c>
      <c r="R769" t="s">
        <v>765</v>
      </c>
      <c r="T769" t="s">
        <v>4361</v>
      </c>
      <c r="U769" t="s">
        <v>296</v>
      </c>
    </row>
    <row r="770" spans="1:21" x14ac:dyDescent="0.3">
      <c r="A770" s="1" t="s">
        <v>4364</v>
      </c>
      <c r="B770" t="s">
        <v>350</v>
      </c>
      <c r="C770" t="s">
        <v>4365</v>
      </c>
      <c r="D770">
        <v>13662</v>
      </c>
      <c r="E770" t="s">
        <v>4364</v>
      </c>
      <c r="G770" t="s">
        <v>4366</v>
      </c>
      <c r="H770">
        <v>2</v>
      </c>
      <c r="J770">
        <v>81</v>
      </c>
      <c r="K770" s="1" t="s">
        <v>350</v>
      </c>
      <c r="L770" t="s">
        <v>3846</v>
      </c>
      <c r="M770">
        <v>13595</v>
      </c>
      <c r="N770">
        <v>6</v>
      </c>
      <c r="O770">
        <v>31</v>
      </c>
      <c r="P770" t="s">
        <v>12634</v>
      </c>
      <c r="Q770" t="s">
        <v>310</v>
      </c>
      <c r="R770" t="s">
        <v>432</v>
      </c>
      <c r="S770" t="s">
        <v>411</v>
      </c>
      <c r="T770" t="s">
        <v>1027</v>
      </c>
      <c r="U770" t="s">
        <v>296</v>
      </c>
    </row>
    <row r="771" spans="1:21" x14ac:dyDescent="0.3">
      <c r="A771" s="1" t="s">
        <v>4369</v>
      </c>
      <c r="B771" t="s">
        <v>323</v>
      </c>
      <c r="C771" t="s">
        <v>4371</v>
      </c>
      <c r="D771">
        <v>2974307</v>
      </c>
      <c r="E771" t="s">
        <v>4369</v>
      </c>
      <c r="G771" t="s">
        <v>2189</v>
      </c>
      <c r="H771">
        <v>6</v>
      </c>
      <c r="J771">
        <v>85</v>
      </c>
      <c r="K771" s="1" t="s">
        <v>323</v>
      </c>
      <c r="L771" t="s">
        <v>4370</v>
      </c>
      <c r="M771">
        <v>19641</v>
      </c>
      <c r="N771">
        <v>2</v>
      </c>
      <c r="O771">
        <v>25</v>
      </c>
      <c r="P771" t="s">
        <v>12635</v>
      </c>
      <c r="Q771" t="s">
        <v>426</v>
      </c>
      <c r="R771" t="s">
        <v>518</v>
      </c>
      <c r="T771" t="s">
        <v>684</v>
      </c>
      <c r="U771" t="s">
        <v>296</v>
      </c>
    </row>
    <row r="772" spans="1:21" x14ac:dyDescent="0.3">
      <c r="A772" s="1" t="s">
        <v>4372</v>
      </c>
      <c r="B772" t="s">
        <v>350</v>
      </c>
      <c r="C772" t="s">
        <v>4375</v>
      </c>
      <c r="D772">
        <v>3126486</v>
      </c>
      <c r="E772" t="s">
        <v>4372</v>
      </c>
      <c r="F772" t="s">
        <v>539</v>
      </c>
      <c r="G772" t="s">
        <v>4376</v>
      </c>
      <c r="H772">
        <v>1</v>
      </c>
      <c r="J772">
        <v>19</v>
      </c>
      <c r="K772" s="1" t="s">
        <v>350</v>
      </c>
      <c r="L772" t="s">
        <v>4374</v>
      </c>
      <c r="M772">
        <v>20932</v>
      </c>
      <c r="N772">
        <v>0</v>
      </c>
      <c r="O772">
        <v>23</v>
      </c>
      <c r="P772" t="s">
        <v>12636</v>
      </c>
      <c r="Q772" t="s">
        <v>362</v>
      </c>
      <c r="R772" t="s">
        <v>1240</v>
      </c>
      <c r="T772" t="s">
        <v>4373</v>
      </c>
      <c r="U772" t="s">
        <v>300</v>
      </c>
    </row>
    <row r="773" spans="1:21" x14ac:dyDescent="0.3">
      <c r="A773" s="1" t="s">
        <v>4378</v>
      </c>
      <c r="B773" t="s">
        <v>350</v>
      </c>
      <c r="C773" t="s">
        <v>4382</v>
      </c>
      <c r="D773">
        <v>2977689</v>
      </c>
      <c r="E773" t="s">
        <v>4378</v>
      </c>
      <c r="F773" t="s">
        <v>697</v>
      </c>
      <c r="G773" t="s">
        <v>4383</v>
      </c>
      <c r="I773" t="s">
        <v>4381</v>
      </c>
      <c r="J773">
        <v>25</v>
      </c>
      <c r="K773" s="1" t="s">
        <v>350</v>
      </c>
      <c r="L773" t="s">
        <v>4380</v>
      </c>
      <c r="M773">
        <v>19140</v>
      </c>
      <c r="N773">
        <v>2</v>
      </c>
      <c r="O773">
        <v>25</v>
      </c>
      <c r="P773" t="s">
        <v>12637</v>
      </c>
      <c r="Q773" t="s">
        <v>347</v>
      </c>
      <c r="R773" t="s">
        <v>842</v>
      </c>
      <c r="T773" t="s">
        <v>4379</v>
      </c>
      <c r="U773" t="s">
        <v>306</v>
      </c>
    </row>
    <row r="774" spans="1:21" x14ac:dyDescent="0.3">
      <c r="A774" s="1" t="s">
        <v>101</v>
      </c>
      <c r="B774" t="s">
        <v>350</v>
      </c>
      <c r="C774" t="s">
        <v>4385</v>
      </c>
      <c r="D774">
        <v>3116165</v>
      </c>
      <c r="E774" t="s">
        <v>101</v>
      </c>
      <c r="F774" t="s">
        <v>1208</v>
      </c>
      <c r="G774" t="s">
        <v>4386</v>
      </c>
      <c r="H774">
        <v>1</v>
      </c>
      <c r="I774" t="s">
        <v>4384</v>
      </c>
      <c r="J774">
        <v>12</v>
      </c>
      <c r="K774" s="1" t="s">
        <v>350</v>
      </c>
      <c r="L774" t="s">
        <v>2267</v>
      </c>
      <c r="M774">
        <v>18880</v>
      </c>
      <c r="N774">
        <v>2</v>
      </c>
      <c r="O774">
        <v>23</v>
      </c>
      <c r="P774" t="s">
        <v>12638</v>
      </c>
      <c r="Q774" t="s">
        <v>331</v>
      </c>
      <c r="R774" t="s">
        <v>349</v>
      </c>
      <c r="T774" t="s">
        <v>324</v>
      </c>
      <c r="U774" t="s">
        <v>300</v>
      </c>
    </row>
    <row r="775" spans="1:21" x14ac:dyDescent="0.3">
      <c r="A775" s="1" t="s">
        <v>4387</v>
      </c>
      <c r="B775" t="s">
        <v>350</v>
      </c>
      <c r="C775" t="s">
        <v>4388</v>
      </c>
      <c r="D775">
        <v>3061572</v>
      </c>
      <c r="E775" t="s">
        <v>4387</v>
      </c>
      <c r="G775" t="s">
        <v>3285</v>
      </c>
      <c r="H775">
        <v>4</v>
      </c>
      <c r="J775">
        <v>14</v>
      </c>
      <c r="K775" s="1" t="s">
        <v>350</v>
      </c>
      <c r="L775" t="s">
        <v>488</v>
      </c>
      <c r="M775">
        <v>19725</v>
      </c>
      <c r="N775">
        <v>2</v>
      </c>
      <c r="O775">
        <v>23</v>
      </c>
      <c r="P775" t="s">
        <v>12639</v>
      </c>
      <c r="Q775" t="s">
        <v>347</v>
      </c>
      <c r="R775" t="s">
        <v>1321</v>
      </c>
      <c r="T775" t="s">
        <v>559</v>
      </c>
      <c r="U775" t="s">
        <v>296</v>
      </c>
    </row>
    <row r="776" spans="1:21" x14ac:dyDescent="0.3">
      <c r="A776" s="1" t="s">
        <v>4389</v>
      </c>
      <c r="B776" t="s">
        <v>453</v>
      </c>
      <c r="C776" t="s">
        <v>4391</v>
      </c>
      <c r="D776">
        <v>3126072</v>
      </c>
      <c r="E776" t="s">
        <v>4389</v>
      </c>
      <c r="G776" t="s">
        <v>1838</v>
      </c>
      <c r="J776">
        <v>30</v>
      </c>
      <c r="K776" s="1" t="s">
        <v>453</v>
      </c>
      <c r="L776" t="s">
        <v>4390</v>
      </c>
      <c r="M776">
        <v>21571</v>
      </c>
      <c r="N776">
        <v>0</v>
      </c>
      <c r="O776">
        <v>24</v>
      </c>
      <c r="P776" t="s">
        <v>12640</v>
      </c>
      <c r="Q776" t="s">
        <v>403</v>
      </c>
      <c r="R776" t="s">
        <v>349</v>
      </c>
      <c r="T776" t="s">
        <v>2371</v>
      </c>
      <c r="U776" t="s">
        <v>296</v>
      </c>
    </row>
    <row r="777" spans="1:21" x14ac:dyDescent="0.3">
      <c r="A777" s="1" t="s">
        <v>4392</v>
      </c>
      <c r="B777" t="s">
        <v>350</v>
      </c>
      <c r="C777" t="s">
        <v>4394</v>
      </c>
      <c r="D777">
        <v>2513916</v>
      </c>
      <c r="E777" t="s">
        <v>4392</v>
      </c>
      <c r="G777" t="s">
        <v>3083</v>
      </c>
      <c r="J777">
        <v>2</v>
      </c>
      <c r="K777" s="1" t="s">
        <v>350</v>
      </c>
      <c r="L777" t="s">
        <v>4393</v>
      </c>
      <c r="M777">
        <v>17272</v>
      </c>
      <c r="N777">
        <v>4</v>
      </c>
      <c r="O777">
        <v>27</v>
      </c>
      <c r="P777" t="s">
        <v>12641</v>
      </c>
      <c r="Q777" t="s">
        <v>320</v>
      </c>
      <c r="R777" t="s">
        <v>540</v>
      </c>
      <c r="T777" t="s">
        <v>440</v>
      </c>
      <c r="U777" t="s">
        <v>296</v>
      </c>
    </row>
    <row r="778" spans="1:21" x14ac:dyDescent="0.3">
      <c r="A778" s="1" t="s">
        <v>4395</v>
      </c>
      <c r="B778" t="s">
        <v>323</v>
      </c>
      <c r="C778" t="s">
        <v>4398</v>
      </c>
      <c r="D778">
        <v>2582410</v>
      </c>
      <c r="E778" t="s">
        <v>4395</v>
      </c>
      <c r="F778" t="s">
        <v>710</v>
      </c>
      <c r="G778" t="s">
        <v>4399</v>
      </c>
      <c r="H778">
        <v>3</v>
      </c>
      <c r="I778" t="s">
        <v>4397</v>
      </c>
      <c r="J778">
        <v>81</v>
      </c>
      <c r="K778" s="1" t="s">
        <v>323</v>
      </c>
      <c r="L778" t="s">
        <v>4396</v>
      </c>
      <c r="M778">
        <v>16846</v>
      </c>
      <c r="N778">
        <v>4</v>
      </c>
      <c r="O778">
        <v>26</v>
      </c>
      <c r="P778" t="s">
        <v>12642</v>
      </c>
      <c r="Q778" t="s">
        <v>295</v>
      </c>
      <c r="R778" t="s">
        <v>564</v>
      </c>
      <c r="S778" t="s">
        <v>1067</v>
      </c>
      <c r="T778" t="s">
        <v>1088</v>
      </c>
      <c r="U778" t="s">
        <v>300</v>
      </c>
    </row>
    <row r="779" spans="1:21" x14ac:dyDescent="0.3">
      <c r="A779" s="1" t="s">
        <v>4400</v>
      </c>
      <c r="B779" t="s">
        <v>453</v>
      </c>
      <c r="C779" t="s">
        <v>4403</v>
      </c>
      <c r="D779">
        <v>2576336</v>
      </c>
      <c r="E779" t="s">
        <v>4400</v>
      </c>
      <c r="F779" t="s">
        <v>647</v>
      </c>
      <c r="G779" t="s">
        <v>4404</v>
      </c>
      <c r="H779">
        <v>4</v>
      </c>
      <c r="I779" t="s">
        <v>4402</v>
      </c>
      <c r="J779">
        <v>31</v>
      </c>
      <c r="K779" s="1" t="s">
        <v>453</v>
      </c>
      <c r="L779" t="s">
        <v>393</v>
      </c>
      <c r="M779">
        <v>16815</v>
      </c>
      <c r="N779">
        <v>4</v>
      </c>
      <c r="O779">
        <v>26</v>
      </c>
      <c r="P779" t="s">
        <v>12643</v>
      </c>
      <c r="Q779" t="s">
        <v>494</v>
      </c>
      <c r="R779" t="s">
        <v>414</v>
      </c>
      <c r="T779" t="s">
        <v>4401</v>
      </c>
      <c r="U779" t="s">
        <v>300</v>
      </c>
    </row>
    <row r="780" spans="1:21" x14ac:dyDescent="0.3">
      <c r="A780" s="1" t="s">
        <v>4405</v>
      </c>
      <c r="B780" t="s">
        <v>350</v>
      </c>
      <c r="C780" t="s">
        <v>4407</v>
      </c>
      <c r="D780">
        <v>15845</v>
      </c>
      <c r="E780" t="s">
        <v>4405</v>
      </c>
      <c r="G780" t="s">
        <v>4408</v>
      </c>
      <c r="I780" t="s">
        <v>4406</v>
      </c>
      <c r="J780">
        <v>11</v>
      </c>
      <c r="K780" s="1" t="s">
        <v>350</v>
      </c>
      <c r="L780" t="s">
        <v>1719</v>
      </c>
      <c r="M780">
        <v>14978</v>
      </c>
      <c r="N780">
        <v>6</v>
      </c>
      <c r="O780">
        <v>28</v>
      </c>
      <c r="P780" t="s">
        <v>12644</v>
      </c>
      <c r="Q780" t="s">
        <v>426</v>
      </c>
      <c r="R780" t="s">
        <v>759</v>
      </c>
      <c r="T780" t="s">
        <v>466</v>
      </c>
      <c r="U780" t="s">
        <v>296</v>
      </c>
    </row>
    <row r="781" spans="1:21" x14ac:dyDescent="0.3">
      <c r="A781" s="1" t="s">
        <v>4410</v>
      </c>
      <c r="B781" t="s">
        <v>453</v>
      </c>
      <c r="C781" t="s">
        <v>4413</v>
      </c>
      <c r="D781">
        <v>11278</v>
      </c>
      <c r="E781" t="s">
        <v>4410</v>
      </c>
      <c r="G781" t="s">
        <v>4414</v>
      </c>
      <c r="I781" t="s">
        <v>4412</v>
      </c>
      <c r="J781">
        <v>22</v>
      </c>
      <c r="K781" s="1" t="s">
        <v>453</v>
      </c>
      <c r="L781" t="s">
        <v>4411</v>
      </c>
      <c r="M781">
        <v>2699</v>
      </c>
      <c r="N781">
        <v>11</v>
      </c>
      <c r="O781">
        <v>33</v>
      </c>
      <c r="P781" t="s">
        <v>12645</v>
      </c>
      <c r="Q781" t="s">
        <v>331</v>
      </c>
      <c r="R781" t="s">
        <v>977</v>
      </c>
      <c r="S781" t="s">
        <v>512</v>
      </c>
      <c r="T781" t="s">
        <v>603</v>
      </c>
      <c r="U781" t="s">
        <v>513</v>
      </c>
    </row>
    <row r="782" spans="1:21" x14ac:dyDescent="0.3">
      <c r="A782" s="1" t="s">
        <v>4416</v>
      </c>
      <c r="B782" t="s">
        <v>350</v>
      </c>
      <c r="C782" t="s">
        <v>4418</v>
      </c>
      <c r="D782">
        <v>2969894</v>
      </c>
      <c r="E782" t="s">
        <v>4416</v>
      </c>
      <c r="G782" t="s">
        <v>4419</v>
      </c>
      <c r="H782">
        <v>4</v>
      </c>
      <c r="J782">
        <v>3</v>
      </c>
      <c r="K782" s="1" t="s">
        <v>350</v>
      </c>
      <c r="L782" t="s">
        <v>4417</v>
      </c>
      <c r="M782">
        <v>19472</v>
      </c>
      <c r="N782">
        <v>2</v>
      </c>
      <c r="O782">
        <v>25</v>
      </c>
      <c r="P782" t="s">
        <v>12646</v>
      </c>
      <c r="Q782" t="s">
        <v>320</v>
      </c>
      <c r="R782" t="s">
        <v>535</v>
      </c>
      <c r="T782" t="s">
        <v>1130</v>
      </c>
      <c r="U782" t="s">
        <v>296</v>
      </c>
    </row>
    <row r="783" spans="1:21" x14ac:dyDescent="0.3">
      <c r="A783" s="1" t="s">
        <v>4423</v>
      </c>
      <c r="B783" t="s">
        <v>350</v>
      </c>
      <c r="C783" t="s">
        <v>4426</v>
      </c>
      <c r="D783">
        <v>2979681</v>
      </c>
      <c r="E783" t="s">
        <v>4423</v>
      </c>
      <c r="G783" t="s">
        <v>4427</v>
      </c>
      <c r="J783">
        <v>8</v>
      </c>
      <c r="K783" s="1" t="s">
        <v>350</v>
      </c>
      <c r="L783" t="s">
        <v>4425</v>
      </c>
      <c r="M783">
        <v>18328</v>
      </c>
      <c r="N783">
        <v>3</v>
      </c>
      <c r="O783">
        <v>26</v>
      </c>
      <c r="P783" t="s">
        <v>12647</v>
      </c>
      <c r="Q783" t="s">
        <v>347</v>
      </c>
      <c r="R783" t="s">
        <v>977</v>
      </c>
      <c r="T783" t="s">
        <v>4424</v>
      </c>
      <c r="U783" t="s">
        <v>296</v>
      </c>
    </row>
    <row r="784" spans="1:21" x14ac:dyDescent="0.3">
      <c r="A784" s="1" t="s">
        <v>4428</v>
      </c>
      <c r="B784" t="s">
        <v>453</v>
      </c>
      <c r="C784" t="s">
        <v>4430</v>
      </c>
      <c r="D784">
        <v>3919544</v>
      </c>
      <c r="E784" t="s">
        <v>4428</v>
      </c>
      <c r="G784" t="s">
        <v>4431</v>
      </c>
      <c r="J784">
        <v>37</v>
      </c>
      <c r="K784" s="1" t="s">
        <v>453</v>
      </c>
      <c r="L784" t="s">
        <v>4429</v>
      </c>
      <c r="M784">
        <v>21329</v>
      </c>
      <c r="N784">
        <v>0</v>
      </c>
      <c r="O784">
        <v>22</v>
      </c>
      <c r="P784" t="s">
        <v>12648</v>
      </c>
      <c r="Q784" t="s">
        <v>403</v>
      </c>
      <c r="R784" t="s">
        <v>358</v>
      </c>
      <c r="T784" t="s">
        <v>603</v>
      </c>
      <c r="U784" t="s">
        <v>296</v>
      </c>
    </row>
    <row r="785" spans="1:21" x14ac:dyDescent="0.3">
      <c r="A785" s="1" t="s">
        <v>4432</v>
      </c>
      <c r="C785" t="s">
        <v>4433</v>
      </c>
      <c r="E785" t="s">
        <v>4432</v>
      </c>
      <c r="J785">
        <v>0</v>
      </c>
      <c r="K785" s="1" t="s">
        <v>297</v>
      </c>
      <c r="L785" t="s">
        <v>1967</v>
      </c>
      <c r="M785">
        <v>17790</v>
      </c>
      <c r="N785">
        <v>0</v>
      </c>
      <c r="P785" t="s">
        <v>12649</v>
      </c>
      <c r="Q785" t="s">
        <v>297</v>
      </c>
      <c r="R785" t="s">
        <v>297</v>
      </c>
      <c r="T785" t="s">
        <v>1817</v>
      </c>
      <c r="U785" t="s">
        <v>296</v>
      </c>
    </row>
    <row r="786" spans="1:21" x14ac:dyDescent="0.3">
      <c r="A786" s="1" t="s">
        <v>4434</v>
      </c>
      <c r="C786" t="s">
        <v>4436</v>
      </c>
      <c r="E786" t="s">
        <v>4434</v>
      </c>
      <c r="J786">
        <v>0</v>
      </c>
      <c r="K786" s="1" t="s">
        <v>297</v>
      </c>
      <c r="L786" t="s">
        <v>4435</v>
      </c>
      <c r="M786">
        <v>18822</v>
      </c>
      <c r="N786">
        <v>0</v>
      </c>
      <c r="P786" t="s">
        <v>12650</v>
      </c>
      <c r="Q786" t="s">
        <v>297</v>
      </c>
      <c r="R786" t="s">
        <v>297</v>
      </c>
      <c r="T786" t="s">
        <v>1985</v>
      </c>
      <c r="U786" t="s">
        <v>296</v>
      </c>
    </row>
    <row r="787" spans="1:21" x14ac:dyDescent="0.3">
      <c r="A787" s="1" t="s">
        <v>4437</v>
      </c>
      <c r="B787" t="s">
        <v>453</v>
      </c>
      <c r="C787" t="s">
        <v>4440</v>
      </c>
      <c r="D787">
        <v>3121583</v>
      </c>
      <c r="E787" t="s">
        <v>4437</v>
      </c>
      <c r="F787" t="s">
        <v>647</v>
      </c>
      <c r="G787" t="s">
        <v>2155</v>
      </c>
      <c r="H787">
        <v>6</v>
      </c>
      <c r="I787" t="s">
        <v>4439</v>
      </c>
      <c r="J787">
        <v>32</v>
      </c>
      <c r="K787" s="1" t="s">
        <v>453</v>
      </c>
      <c r="L787" t="s">
        <v>371</v>
      </c>
      <c r="M787">
        <v>20327</v>
      </c>
      <c r="N787">
        <v>1</v>
      </c>
      <c r="O787">
        <v>23</v>
      </c>
      <c r="P787" t="s">
        <v>12651</v>
      </c>
      <c r="Q787" t="s">
        <v>403</v>
      </c>
      <c r="R787" t="s">
        <v>794</v>
      </c>
      <c r="T787" t="s">
        <v>4438</v>
      </c>
      <c r="U787" t="s">
        <v>306</v>
      </c>
    </row>
    <row r="788" spans="1:21" x14ac:dyDescent="0.3">
      <c r="A788" s="1" t="s">
        <v>162</v>
      </c>
      <c r="B788" t="s">
        <v>453</v>
      </c>
      <c r="C788" t="s">
        <v>4442</v>
      </c>
      <c r="D788">
        <v>16040</v>
      </c>
      <c r="E788" t="s">
        <v>162</v>
      </c>
      <c r="F788" t="s">
        <v>724</v>
      </c>
      <c r="G788" t="s">
        <v>4443</v>
      </c>
      <c r="H788">
        <v>2</v>
      </c>
      <c r="I788" t="s">
        <v>4441</v>
      </c>
      <c r="J788">
        <v>26</v>
      </c>
      <c r="K788" s="1" t="s">
        <v>453</v>
      </c>
      <c r="L788" t="s">
        <v>703</v>
      </c>
      <c r="M788">
        <v>15020</v>
      </c>
      <c r="N788">
        <v>6</v>
      </c>
      <c r="O788">
        <v>28</v>
      </c>
      <c r="P788" t="s">
        <v>12652</v>
      </c>
      <c r="Q788" t="s">
        <v>399</v>
      </c>
      <c r="R788" t="s">
        <v>668</v>
      </c>
      <c r="T788" t="s">
        <v>1862</v>
      </c>
      <c r="U788" t="s">
        <v>300</v>
      </c>
    </row>
    <row r="789" spans="1:21" x14ac:dyDescent="0.3">
      <c r="A789" s="1" t="s">
        <v>4444</v>
      </c>
      <c r="C789" t="s">
        <v>4446</v>
      </c>
      <c r="E789" t="s">
        <v>4444</v>
      </c>
      <c r="J789">
        <v>0</v>
      </c>
      <c r="K789" s="1" t="s">
        <v>297</v>
      </c>
      <c r="L789" t="s">
        <v>4445</v>
      </c>
      <c r="M789">
        <v>17864</v>
      </c>
      <c r="N789">
        <v>0</v>
      </c>
      <c r="P789" t="s">
        <v>12653</v>
      </c>
      <c r="Q789" t="s">
        <v>297</v>
      </c>
      <c r="R789" t="s">
        <v>297</v>
      </c>
      <c r="T789" t="s">
        <v>371</v>
      </c>
      <c r="U789" t="s">
        <v>296</v>
      </c>
    </row>
    <row r="790" spans="1:21" x14ac:dyDescent="0.3">
      <c r="A790" s="1" t="s">
        <v>4447</v>
      </c>
      <c r="B790" t="s">
        <v>323</v>
      </c>
      <c r="C790" t="s">
        <v>4449</v>
      </c>
      <c r="D790">
        <v>13440</v>
      </c>
      <c r="E790" t="s">
        <v>4447</v>
      </c>
      <c r="G790" t="s">
        <v>4450</v>
      </c>
      <c r="J790">
        <v>49</v>
      </c>
      <c r="K790" s="1" t="s">
        <v>323</v>
      </c>
      <c r="L790" t="s">
        <v>4448</v>
      </c>
      <c r="M790">
        <v>11400</v>
      </c>
      <c r="N790">
        <v>6</v>
      </c>
      <c r="O790">
        <v>30</v>
      </c>
      <c r="P790" t="s">
        <v>12654</v>
      </c>
      <c r="Q790" t="s">
        <v>426</v>
      </c>
      <c r="R790" t="s">
        <v>2011</v>
      </c>
      <c r="T790" t="s">
        <v>440</v>
      </c>
      <c r="U790" t="s">
        <v>296</v>
      </c>
    </row>
    <row r="791" spans="1:21" x14ac:dyDescent="0.3">
      <c r="A791" s="1" t="s">
        <v>4451</v>
      </c>
      <c r="C791" t="s">
        <v>4453</v>
      </c>
      <c r="E791" t="s">
        <v>4451</v>
      </c>
      <c r="F791" t="s">
        <v>1208</v>
      </c>
      <c r="J791">
        <v>0</v>
      </c>
      <c r="K791" s="1" t="s">
        <v>297</v>
      </c>
      <c r="L791" t="s">
        <v>4452</v>
      </c>
      <c r="M791">
        <v>20565</v>
      </c>
      <c r="N791">
        <v>1</v>
      </c>
      <c r="P791" t="s">
        <v>12655</v>
      </c>
      <c r="Q791" t="s">
        <v>297</v>
      </c>
      <c r="R791" t="s">
        <v>297</v>
      </c>
      <c r="T791" t="s">
        <v>1521</v>
      </c>
      <c r="U791" t="s">
        <v>300</v>
      </c>
    </row>
    <row r="792" spans="1:21" x14ac:dyDescent="0.3">
      <c r="A792" s="1" t="s">
        <v>4455</v>
      </c>
      <c r="B792" t="s">
        <v>439</v>
      </c>
      <c r="C792" t="s">
        <v>4456</v>
      </c>
      <c r="D792">
        <v>14170</v>
      </c>
      <c r="E792" t="s">
        <v>4455</v>
      </c>
      <c r="G792" t="s">
        <v>4457</v>
      </c>
      <c r="J792">
        <v>52</v>
      </c>
      <c r="K792" s="1" t="s">
        <v>439</v>
      </c>
      <c r="L792" t="s">
        <v>829</v>
      </c>
      <c r="M792">
        <v>13245</v>
      </c>
      <c r="N792">
        <v>3</v>
      </c>
      <c r="O792">
        <v>28</v>
      </c>
      <c r="P792" t="s">
        <v>12656</v>
      </c>
      <c r="Q792" t="s">
        <v>362</v>
      </c>
      <c r="R792" t="s">
        <v>736</v>
      </c>
      <c r="T792" t="s">
        <v>1876</v>
      </c>
      <c r="U792" t="s">
        <v>296</v>
      </c>
    </row>
    <row r="793" spans="1:21" x14ac:dyDescent="0.3">
      <c r="A793" s="1" t="s">
        <v>4458</v>
      </c>
      <c r="B793" t="s">
        <v>313</v>
      </c>
      <c r="C793" t="s">
        <v>4460</v>
      </c>
      <c r="D793">
        <v>13484</v>
      </c>
      <c r="E793" t="s">
        <v>4458</v>
      </c>
      <c r="F793" t="s">
        <v>697</v>
      </c>
      <c r="G793" t="s">
        <v>4461</v>
      </c>
      <c r="H793">
        <v>3</v>
      </c>
      <c r="I793" t="s">
        <v>4459</v>
      </c>
      <c r="J793">
        <v>5</v>
      </c>
      <c r="K793" s="1" t="s">
        <v>313</v>
      </c>
      <c r="L793" t="s">
        <v>2905</v>
      </c>
      <c r="M793">
        <v>11422</v>
      </c>
      <c r="N793">
        <v>9</v>
      </c>
      <c r="O793">
        <v>32</v>
      </c>
      <c r="P793" t="s">
        <v>12657</v>
      </c>
      <c r="Q793" t="s">
        <v>426</v>
      </c>
      <c r="R793" t="s">
        <v>689</v>
      </c>
      <c r="T793" t="s">
        <v>1557</v>
      </c>
      <c r="U793" t="s">
        <v>300</v>
      </c>
    </row>
    <row r="794" spans="1:21" x14ac:dyDescent="0.3">
      <c r="A794" s="1" t="s">
        <v>4462</v>
      </c>
      <c r="B794" t="s">
        <v>313</v>
      </c>
      <c r="C794" t="s">
        <v>4464</v>
      </c>
      <c r="D794">
        <v>14882</v>
      </c>
      <c r="E794" t="s">
        <v>4462</v>
      </c>
      <c r="G794" t="s">
        <v>4108</v>
      </c>
      <c r="J794">
        <v>17</v>
      </c>
      <c r="K794" s="1" t="s">
        <v>313</v>
      </c>
      <c r="L794" t="s">
        <v>2746</v>
      </c>
      <c r="M794">
        <v>14219</v>
      </c>
      <c r="N794">
        <v>7</v>
      </c>
      <c r="O794">
        <v>30</v>
      </c>
      <c r="P794" t="s">
        <v>12658</v>
      </c>
      <c r="Q794" t="s">
        <v>310</v>
      </c>
      <c r="R794" t="s">
        <v>582</v>
      </c>
      <c r="T794" t="s">
        <v>4463</v>
      </c>
      <c r="U794" t="s">
        <v>306</v>
      </c>
    </row>
    <row r="795" spans="1:21" x14ac:dyDescent="0.3">
      <c r="A795" s="1" t="s">
        <v>240</v>
      </c>
      <c r="B795" t="s">
        <v>453</v>
      </c>
      <c r="C795" t="s">
        <v>4468</v>
      </c>
      <c r="D795">
        <v>16944</v>
      </c>
      <c r="E795" t="s">
        <v>240</v>
      </c>
      <c r="F795" t="s">
        <v>481</v>
      </c>
      <c r="G795" t="s">
        <v>4469</v>
      </c>
      <c r="H795">
        <v>1</v>
      </c>
      <c r="I795" t="s">
        <v>4467</v>
      </c>
      <c r="J795">
        <v>24</v>
      </c>
      <c r="K795" s="1" t="s">
        <v>453</v>
      </c>
      <c r="L795" t="s">
        <v>4466</v>
      </c>
      <c r="M795">
        <v>16524</v>
      </c>
      <c r="N795">
        <v>5</v>
      </c>
      <c r="O795">
        <v>27</v>
      </c>
      <c r="P795" t="s">
        <v>12659</v>
      </c>
      <c r="Q795" t="s">
        <v>399</v>
      </c>
      <c r="R795" t="s">
        <v>818</v>
      </c>
      <c r="T795" t="s">
        <v>4465</v>
      </c>
      <c r="U795" t="s">
        <v>300</v>
      </c>
    </row>
    <row r="796" spans="1:21" x14ac:dyDescent="0.3">
      <c r="A796" s="1" t="s">
        <v>4470</v>
      </c>
      <c r="B796" t="s">
        <v>439</v>
      </c>
      <c r="C796" t="s">
        <v>4475</v>
      </c>
      <c r="D796">
        <v>3048898</v>
      </c>
      <c r="E796" t="s">
        <v>4470</v>
      </c>
      <c r="F796" t="s">
        <v>901</v>
      </c>
      <c r="G796" t="s">
        <v>4476</v>
      </c>
      <c r="H796">
        <v>2</v>
      </c>
      <c r="J796">
        <v>8</v>
      </c>
      <c r="K796" s="1" t="s">
        <v>4474</v>
      </c>
      <c r="L796" t="s">
        <v>4473</v>
      </c>
      <c r="M796">
        <v>21105</v>
      </c>
      <c r="N796">
        <v>0</v>
      </c>
      <c r="O796">
        <v>24</v>
      </c>
      <c r="P796" t="s">
        <v>12660</v>
      </c>
      <c r="Q796" t="s">
        <v>310</v>
      </c>
      <c r="R796" t="s">
        <v>4471</v>
      </c>
      <c r="T796" t="s">
        <v>4472</v>
      </c>
      <c r="U796" t="s">
        <v>300</v>
      </c>
    </row>
    <row r="797" spans="1:21" x14ac:dyDescent="0.3">
      <c r="A797" s="1" t="s">
        <v>4477</v>
      </c>
      <c r="C797" t="s">
        <v>4479</v>
      </c>
      <c r="E797" t="s">
        <v>4477</v>
      </c>
      <c r="J797">
        <v>0</v>
      </c>
      <c r="K797" s="1" t="s">
        <v>297</v>
      </c>
      <c r="L797" t="s">
        <v>1872</v>
      </c>
      <c r="M797">
        <v>18829</v>
      </c>
      <c r="N797">
        <v>0</v>
      </c>
      <c r="P797" t="s">
        <v>12661</v>
      </c>
      <c r="Q797" t="s">
        <v>297</v>
      </c>
      <c r="R797" t="s">
        <v>297</v>
      </c>
      <c r="T797" t="s">
        <v>4478</v>
      </c>
      <c r="U797" t="s">
        <v>296</v>
      </c>
    </row>
    <row r="798" spans="1:21" x14ac:dyDescent="0.3">
      <c r="A798" s="1" t="s">
        <v>4480</v>
      </c>
      <c r="B798" t="s">
        <v>323</v>
      </c>
      <c r="C798" t="s">
        <v>4481</v>
      </c>
      <c r="D798">
        <v>3917292</v>
      </c>
      <c r="E798" t="s">
        <v>4480</v>
      </c>
      <c r="F798" t="s">
        <v>418</v>
      </c>
      <c r="G798" t="s">
        <v>4482</v>
      </c>
      <c r="J798">
        <v>86</v>
      </c>
      <c r="K798" s="1" t="s">
        <v>323</v>
      </c>
      <c r="L798" t="s">
        <v>1129</v>
      </c>
      <c r="M798">
        <v>21493</v>
      </c>
      <c r="N798">
        <v>0</v>
      </c>
      <c r="O798">
        <v>22</v>
      </c>
      <c r="P798" t="s">
        <v>12662</v>
      </c>
      <c r="Q798" t="s">
        <v>320</v>
      </c>
      <c r="R798" t="s">
        <v>1273</v>
      </c>
      <c r="T798" t="s">
        <v>466</v>
      </c>
      <c r="U798" t="s">
        <v>300</v>
      </c>
    </row>
    <row r="799" spans="1:21" x14ac:dyDescent="0.3">
      <c r="A799" s="1" t="s">
        <v>214</v>
      </c>
      <c r="B799" t="s">
        <v>323</v>
      </c>
      <c r="C799" t="s">
        <v>4485</v>
      </c>
      <c r="D799">
        <v>15860</v>
      </c>
      <c r="E799" t="s">
        <v>214</v>
      </c>
      <c r="F799" t="s">
        <v>446</v>
      </c>
      <c r="G799" t="s">
        <v>4486</v>
      </c>
      <c r="H799">
        <v>1</v>
      </c>
      <c r="I799" t="s">
        <v>4484</v>
      </c>
      <c r="J799">
        <v>86</v>
      </c>
      <c r="K799" s="1" t="s">
        <v>323</v>
      </c>
      <c r="L799" t="s">
        <v>895</v>
      </c>
      <c r="M799">
        <v>15100</v>
      </c>
      <c r="N799">
        <v>6</v>
      </c>
      <c r="O799">
        <v>29</v>
      </c>
      <c r="P799" t="s">
        <v>12663</v>
      </c>
      <c r="Q799" t="s">
        <v>347</v>
      </c>
      <c r="R799" t="s">
        <v>334</v>
      </c>
      <c r="T799" t="s">
        <v>604</v>
      </c>
      <c r="U799" t="s">
        <v>300</v>
      </c>
    </row>
    <row r="800" spans="1:21" x14ac:dyDescent="0.3">
      <c r="A800" s="1" t="s">
        <v>4487</v>
      </c>
      <c r="B800" t="s">
        <v>439</v>
      </c>
      <c r="C800" t="s">
        <v>4490</v>
      </c>
      <c r="D800">
        <v>2998120</v>
      </c>
      <c r="E800" t="s">
        <v>4487</v>
      </c>
      <c r="F800" t="s">
        <v>917</v>
      </c>
      <c r="G800" t="s">
        <v>2265</v>
      </c>
      <c r="H800">
        <v>1</v>
      </c>
      <c r="I800" t="s">
        <v>4489</v>
      </c>
      <c r="J800">
        <v>4</v>
      </c>
      <c r="K800" s="1" t="s">
        <v>439</v>
      </c>
      <c r="L800" t="s">
        <v>4488</v>
      </c>
      <c r="M800">
        <v>17139</v>
      </c>
      <c r="N800">
        <v>4</v>
      </c>
      <c r="O800">
        <v>28</v>
      </c>
      <c r="P800" t="s">
        <v>12664</v>
      </c>
      <c r="Q800" t="s">
        <v>362</v>
      </c>
      <c r="R800" t="s">
        <v>689</v>
      </c>
      <c r="T800" t="s">
        <v>449</v>
      </c>
      <c r="U800" t="s">
        <v>300</v>
      </c>
    </row>
    <row r="801" spans="1:21" x14ac:dyDescent="0.3">
      <c r="A801" s="1" t="s">
        <v>4491</v>
      </c>
      <c r="B801" t="s">
        <v>323</v>
      </c>
      <c r="C801" t="s">
        <v>4494</v>
      </c>
      <c r="D801">
        <v>3049290</v>
      </c>
      <c r="E801" t="s">
        <v>4491</v>
      </c>
      <c r="F801" t="s">
        <v>922</v>
      </c>
      <c r="G801" t="s">
        <v>1058</v>
      </c>
      <c r="I801" t="s">
        <v>4493</v>
      </c>
      <c r="J801">
        <v>87</v>
      </c>
      <c r="K801" s="1" t="s">
        <v>323</v>
      </c>
      <c r="L801" t="s">
        <v>4492</v>
      </c>
      <c r="M801">
        <v>20134</v>
      </c>
      <c r="N801">
        <v>1</v>
      </c>
      <c r="O801">
        <v>24</v>
      </c>
      <c r="P801" t="s">
        <v>12665</v>
      </c>
      <c r="Q801" t="s">
        <v>426</v>
      </c>
      <c r="R801" t="s">
        <v>518</v>
      </c>
      <c r="T801" t="s">
        <v>676</v>
      </c>
      <c r="U801" t="s">
        <v>300</v>
      </c>
    </row>
    <row r="802" spans="1:21" x14ac:dyDescent="0.3">
      <c r="A802" s="1" t="s">
        <v>4495</v>
      </c>
      <c r="B802" t="s">
        <v>313</v>
      </c>
      <c r="C802" t="s">
        <v>4497</v>
      </c>
      <c r="E802" t="s">
        <v>4495</v>
      </c>
      <c r="G802" t="s">
        <v>4498</v>
      </c>
      <c r="J802">
        <v>13</v>
      </c>
      <c r="K802" s="1" t="s">
        <v>313</v>
      </c>
      <c r="L802" t="s">
        <v>4496</v>
      </c>
      <c r="M802">
        <v>297</v>
      </c>
      <c r="N802">
        <v>0</v>
      </c>
      <c r="O802">
        <v>47</v>
      </c>
      <c r="P802" t="s">
        <v>12666</v>
      </c>
      <c r="Q802" t="s">
        <v>347</v>
      </c>
      <c r="R802" t="s">
        <v>1240</v>
      </c>
      <c r="T802" t="s">
        <v>4189</v>
      </c>
      <c r="U802" t="s">
        <v>296</v>
      </c>
    </row>
    <row r="803" spans="1:21" x14ac:dyDescent="0.3">
      <c r="A803" s="1" t="s">
        <v>4499</v>
      </c>
      <c r="B803" t="s">
        <v>350</v>
      </c>
      <c r="C803" t="s">
        <v>4500</v>
      </c>
      <c r="D803">
        <v>16373</v>
      </c>
      <c r="E803" t="s">
        <v>4499</v>
      </c>
      <c r="G803" t="s">
        <v>4501</v>
      </c>
      <c r="J803">
        <v>17</v>
      </c>
      <c r="K803" s="1" t="s">
        <v>350</v>
      </c>
      <c r="L803" t="s">
        <v>829</v>
      </c>
      <c r="M803">
        <v>15350</v>
      </c>
      <c r="N803">
        <v>6</v>
      </c>
      <c r="O803">
        <v>29</v>
      </c>
      <c r="P803" t="s">
        <v>12667</v>
      </c>
      <c r="Q803" t="s">
        <v>426</v>
      </c>
      <c r="R803" t="s">
        <v>765</v>
      </c>
      <c r="T803" t="s">
        <v>2014</v>
      </c>
      <c r="U803" t="s">
        <v>296</v>
      </c>
    </row>
    <row r="804" spans="1:21" x14ac:dyDescent="0.3">
      <c r="A804" s="1" t="s">
        <v>4502</v>
      </c>
      <c r="C804" t="s">
        <v>4505</v>
      </c>
      <c r="E804" t="s">
        <v>4502</v>
      </c>
      <c r="J804">
        <v>0</v>
      </c>
      <c r="K804" s="1" t="s">
        <v>297</v>
      </c>
      <c r="L804" t="s">
        <v>4504</v>
      </c>
      <c r="M804">
        <v>17900</v>
      </c>
      <c r="N804">
        <v>0</v>
      </c>
      <c r="P804" t="s">
        <v>12668</v>
      </c>
      <c r="Q804" t="s">
        <v>297</v>
      </c>
      <c r="R804" t="s">
        <v>297</v>
      </c>
      <c r="T804" t="s">
        <v>4503</v>
      </c>
      <c r="U804" t="s">
        <v>296</v>
      </c>
    </row>
    <row r="805" spans="1:21" x14ac:dyDescent="0.3">
      <c r="A805" s="1" t="s">
        <v>4506</v>
      </c>
      <c r="B805" t="s">
        <v>439</v>
      </c>
      <c r="C805" t="s">
        <v>4507</v>
      </c>
      <c r="E805" t="s">
        <v>4506</v>
      </c>
      <c r="G805" t="s">
        <v>4508</v>
      </c>
      <c r="J805">
        <v>18</v>
      </c>
      <c r="K805" s="1" t="s">
        <v>439</v>
      </c>
      <c r="L805" t="s">
        <v>2421</v>
      </c>
      <c r="M805">
        <v>21542</v>
      </c>
      <c r="N805">
        <v>0</v>
      </c>
      <c r="O805">
        <v>23</v>
      </c>
      <c r="P805" t="s">
        <v>12669</v>
      </c>
      <c r="Q805" t="s">
        <v>331</v>
      </c>
      <c r="R805" t="s">
        <v>432</v>
      </c>
      <c r="T805" t="s">
        <v>819</v>
      </c>
      <c r="U805" t="s">
        <v>296</v>
      </c>
    </row>
    <row r="806" spans="1:21" x14ac:dyDescent="0.3">
      <c r="A806" s="1" t="s">
        <v>4509</v>
      </c>
      <c r="B806" t="s">
        <v>439</v>
      </c>
      <c r="C806" t="s">
        <v>4512</v>
      </c>
      <c r="D806">
        <v>15918</v>
      </c>
      <c r="E806" t="s">
        <v>4509</v>
      </c>
      <c r="G806" t="s">
        <v>4513</v>
      </c>
      <c r="H806">
        <v>1</v>
      </c>
      <c r="I806" t="s">
        <v>4511</v>
      </c>
      <c r="J806">
        <v>6</v>
      </c>
      <c r="K806" s="1" t="s">
        <v>439</v>
      </c>
      <c r="L806" t="s">
        <v>4510</v>
      </c>
      <c r="M806">
        <v>14877</v>
      </c>
      <c r="N806">
        <v>6</v>
      </c>
      <c r="O806">
        <v>29</v>
      </c>
      <c r="P806" t="s">
        <v>12670</v>
      </c>
      <c r="Q806" t="s">
        <v>403</v>
      </c>
      <c r="R806" t="s">
        <v>400</v>
      </c>
      <c r="T806" t="s">
        <v>1841</v>
      </c>
      <c r="U806" t="s">
        <v>296</v>
      </c>
    </row>
    <row r="807" spans="1:21" x14ac:dyDescent="0.3">
      <c r="A807" s="1" t="s">
        <v>4514</v>
      </c>
      <c r="B807" t="s">
        <v>350</v>
      </c>
      <c r="C807" t="s">
        <v>4516</v>
      </c>
      <c r="D807">
        <v>16345</v>
      </c>
      <c r="E807" t="s">
        <v>4514</v>
      </c>
      <c r="G807" t="s">
        <v>4517</v>
      </c>
      <c r="I807" t="s">
        <v>4515</v>
      </c>
      <c r="J807">
        <v>15</v>
      </c>
      <c r="K807" s="1" t="s">
        <v>350</v>
      </c>
      <c r="L807" t="s">
        <v>516</v>
      </c>
      <c r="M807">
        <v>15268</v>
      </c>
      <c r="N807">
        <v>6</v>
      </c>
      <c r="O807">
        <v>28</v>
      </c>
      <c r="P807" t="s">
        <v>12671</v>
      </c>
      <c r="Q807" t="s">
        <v>494</v>
      </c>
      <c r="R807" t="s">
        <v>487</v>
      </c>
      <c r="T807" t="s">
        <v>717</v>
      </c>
      <c r="U807" t="s">
        <v>296</v>
      </c>
    </row>
    <row r="808" spans="1:21" x14ac:dyDescent="0.3">
      <c r="A808" s="1" t="s">
        <v>4518</v>
      </c>
      <c r="B808" t="s">
        <v>350</v>
      </c>
      <c r="C808" t="s">
        <v>4521</v>
      </c>
      <c r="D808">
        <v>2512506</v>
      </c>
      <c r="E808" t="s">
        <v>4518</v>
      </c>
      <c r="G808" t="s">
        <v>4286</v>
      </c>
      <c r="J808">
        <v>0</v>
      </c>
      <c r="K808" s="1" t="s">
        <v>350</v>
      </c>
      <c r="L808" t="s">
        <v>4520</v>
      </c>
      <c r="M808">
        <v>17104</v>
      </c>
      <c r="N808">
        <v>0</v>
      </c>
      <c r="O808">
        <v>25</v>
      </c>
      <c r="P808" t="s">
        <v>12672</v>
      </c>
      <c r="Q808" t="s">
        <v>297</v>
      </c>
      <c r="R808" t="s">
        <v>297</v>
      </c>
      <c r="T808" t="s">
        <v>4519</v>
      </c>
      <c r="U808" t="s">
        <v>296</v>
      </c>
    </row>
    <row r="809" spans="1:21" x14ac:dyDescent="0.3">
      <c r="A809" s="1" t="s">
        <v>4522</v>
      </c>
      <c r="B809" t="s">
        <v>350</v>
      </c>
      <c r="C809" t="s">
        <v>4525</v>
      </c>
      <c r="D809">
        <v>2507242</v>
      </c>
      <c r="E809" t="s">
        <v>4522</v>
      </c>
      <c r="G809" t="s">
        <v>1530</v>
      </c>
      <c r="H809">
        <v>3</v>
      </c>
      <c r="J809">
        <v>37</v>
      </c>
      <c r="K809" s="1" t="s">
        <v>350</v>
      </c>
      <c r="L809" t="s">
        <v>4524</v>
      </c>
      <c r="M809">
        <v>17140</v>
      </c>
      <c r="N809">
        <v>0</v>
      </c>
      <c r="O809">
        <v>25</v>
      </c>
      <c r="P809" t="s">
        <v>12673</v>
      </c>
      <c r="Q809" t="s">
        <v>403</v>
      </c>
      <c r="R809" t="s">
        <v>842</v>
      </c>
      <c r="T809" t="s">
        <v>4523</v>
      </c>
      <c r="U809" t="s">
        <v>296</v>
      </c>
    </row>
    <row r="810" spans="1:21" x14ac:dyDescent="0.3">
      <c r="A810" s="1" t="s">
        <v>236</v>
      </c>
      <c r="B810" t="s">
        <v>453</v>
      </c>
      <c r="C810" t="s">
        <v>4529</v>
      </c>
      <c r="D810">
        <v>15971</v>
      </c>
      <c r="E810" t="s">
        <v>236</v>
      </c>
      <c r="F810" t="s">
        <v>491</v>
      </c>
      <c r="G810" t="s">
        <v>4530</v>
      </c>
      <c r="H810">
        <v>4</v>
      </c>
      <c r="I810" t="s">
        <v>4528</v>
      </c>
      <c r="J810">
        <v>34</v>
      </c>
      <c r="K810" s="1" t="s">
        <v>453</v>
      </c>
      <c r="L810" t="s">
        <v>4527</v>
      </c>
      <c r="M810">
        <v>14917</v>
      </c>
      <c r="N810">
        <v>6</v>
      </c>
      <c r="O810">
        <v>29</v>
      </c>
      <c r="P810" t="s">
        <v>12674</v>
      </c>
      <c r="Q810" t="s">
        <v>403</v>
      </c>
      <c r="R810" t="s">
        <v>1240</v>
      </c>
      <c r="T810" t="s">
        <v>3588</v>
      </c>
      <c r="U810" t="s">
        <v>300</v>
      </c>
    </row>
    <row r="811" spans="1:21" x14ac:dyDescent="0.3">
      <c r="A811" s="1" t="s">
        <v>4531</v>
      </c>
      <c r="B811" t="s">
        <v>350</v>
      </c>
      <c r="C811" t="s">
        <v>4532</v>
      </c>
      <c r="D811">
        <v>4408988</v>
      </c>
      <c r="E811" t="s">
        <v>4531</v>
      </c>
      <c r="F811" t="s">
        <v>367</v>
      </c>
      <c r="J811">
        <v>12</v>
      </c>
      <c r="K811" s="1" t="s">
        <v>350</v>
      </c>
      <c r="L811" t="s">
        <v>546</v>
      </c>
      <c r="M811">
        <v>21169</v>
      </c>
      <c r="N811">
        <v>0</v>
      </c>
      <c r="P811" t="s">
        <v>12675</v>
      </c>
      <c r="Q811" t="s">
        <v>320</v>
      </c>
      <c r="R811" t="s">
        <v>689</v>
      </c>
      <c r="T811" t="s">
        <v>415</v>
      </c>
      <c r="U811" t="s">
        <v>300</v>
      </c>
    </row>
    <row r="812" spans="1:21" x14ac:dyDescent="0.3">
      <c r="A812" s="1" t="s">
        <v>4533</v>
      </c>
      <c r="B812" t="s">
        <v>350</v>
      </c>
      <c r="C812" t="s">
        <v>4535</v>
      </c>
      <c r="D812">
        <v>2511952</v>
      </c>
      <c r="E812" t="s">
        <v>4533</v>
      </c>
      <c r="G812" t="s">
        <v>4536</v>
      </c>
      <c r="I812" t="s">
        <v>4534</v>
      </c>
      <c r="J812">
        <v>19</v>
      </c>
      <c r="K812" s="1" t="s">
        <v>350</v>
      </c>
      <c r="L812" t="s">
        <v>2685</v>
      </c>
      <c r="M812">
        <v>17799</v>
      </c>
      <c r="N812">
        <v>4</v>
      </c>
      <c r="O812">
        <v>27</v>
      </c>
      <c r="P812" t="s">
        <v>12676</v>
      </c>
      <c r="Q812" t="s">
        <v>320</v>
      </c>
      <c r="R812" t="s">
        <v>438</v>
      </c>
      <c r="T812" t="s">
        <v>604</v>
      </c>
      <c r="U812" t="s">
        <v>296</v>
      </c>
    </row>
    <row r="813" spans="1:21" x14ac:dyDescent="0.3">
      <c r="A813" s="1" t="s">
        <v>4537</v>
      </c>
      <c r="B813" t="s">
        <v>350</v>
      </c>
      <c r="C813" t="s">
        <v>4540</v>
      </c>
      <c r="E813" t="s">
        <v>4537</v>
      </c>
      <c r="G813" t="s">
        <v>4541</v>
      </c>
      <c r="J813">
        <v>10</v>
      </c>
      <c r="K813" s="1" t="s">
        <v>350</v>
      </c>
      <c r="L813" t="s">
        <v>4539</v>
      </c>
      <c r="M813">
        <v>17410</v>
      </c>
      <c r="N813">
        <v>0</v>
      </c>
      <c r="O813">
        <v>24</v>
      </c>
      <c r="P813" t="s">
        <v>12677</v>
      </c>
      <c r="Q813" t="s">
        <v>362</v>
      </c>
      <c r="R813" t="s">
        <v>432</v>
      </c>
      <c r="T813" t="s">
        <v>4538</v>
      </c>
      <c r="U813" t="s">
        <v>296</v>
      </c>
    </row>
    <row r="814" spans="1:21" x14ac:dyDescent="0.3">
      <c r="A814" s="1" t="s">
        <v>94</v>
      </c>
      <c r="B814" t="s">
        <v>350</v>
      </c>
      <c r="C814" t="s">
        <v>4546</v>
      </c>
      <c r="D814">
        <v>3085107</v>
      </c>
      <c r="E814" t="s">
        <v>94</v>
      </c>
      <c r="F814" t="s">
        <v>367</v>
      </c>
      <c r="G814" t="s">
        <v>4547</v>
      </c>
      <c r="H814">
        <v>2</v>
      </c>
      <c r="I814" t="s">
        <v>4545</v>
      </c>
      <c r="J814">
        <v>16</v>
      </c>
      <c r="K814" s="1" t="s">
        <v>350</v>
      </c>
      <c r="L814" t="s">
        <v>4544</v>
      </c>
      <c r="M814">
        <v>17289</v>
      </c>
      <c r="N814">
        <v>4</v>
      </c>
      <c r="O814">
        <v>27</v>
      </c>
      <c r="P814" t="s">
        <v>12678</v>
      </c>
      <c r="Q814" t="s">
        <v>426</v>
      </c>
      <c r="R814" t="s">
        <v>364</v>
      </c>
      <c r="T814" t="s">
        <v>630</v>
      </c>
      <c r="U814" t="s">
        <v>300</v>
      </c>
    </row>
    <row r="815" spans="1:21" x14ac:dyDescent="0.3">
      <c r="A815" s="1" t="s">
        <v>4549</v>
      </c>
      <c r="B815" t="s">
        <v>453</v>
      </c>
      <c r="C815" t="s">
        <v>4552</v>
      </c>
      <c r="D815">
        <v>13587</v>
      </c>
      <c r="E815" t="s">
        <v>4549</v>
      </c>
      <c r="G815" t="s">
        <v>4553</v>
      </c>
      <c r="I815" t="s">
        <v>4551</v>
      </c>
      <c r="J815">
        <v>33</v>
      </c>
      <c r="K815" s="1" t="s">
        <v>453</v>
      </c>
      <c r="L815" t="s">
        <v>4550</v>
      </c>
      <c r="M815">
        <v>12239</v>
      </c>
      <c r="N815">
        <v>9</v>
      </c>
      <c r="O815">
        <v>31</v>
      </c>
      <c r="P815" t="s">
        <v>12679</v>
      </c>
      <c r="Q815" t="s">
        <v>310</v>
      </c>
      <c r="R815" t="s">
        <v>377</v>
      </c>
      <c r="T815" t="s">
        <v>324</v>
      </c>
      <c r="U815" t="s">
        <v>296</v>
      </c>
    </row>
    <row r="816" spans="1:21" x14ac:dyDescent="0.3">
      <c r="A816" s="1" t="s">
        <v>4554</v>
      </c>
      <c r="B816" t="s">
        <v>350</v>
      </c>
      <c r="C816" t="s">
        <v>4557</v>
      </c>
      <c r="D816">
        <v>15555</v>
      </c>
      <c r="E816" t="s">
        <v>4554</v>
      </c>
      <c r="F816" t="s">
        <v>354</v>
      </c>
      <c r="G816" t="s">
        <v>4558</v>
      </c>
      <c r="H816">
        <v>2</v>
      </c>
      <c r="I816" t="s">
        <v>4556</v>
      </c>
      <c r="J816">
        <v>15</v>
      </c>
      <c r="K816" s="1" t="s">
        <v>350</v>
      </c>
      <c r="L816" t="s">
        <v>4555</v>
      </c>
      <c r="M816">
        <v>14795</v>
      </c>
      <c r="N816">
        <v>7</v>
      </c>
      <c r="O816">
        <v>30</v>
      </c>
      <c r="P816" t="s">
        <v>12680</v>
      </c>
      <c r="Q816" t="s">
        <v>310</v>
      </c>
      <c r="R816" t="s">
        <v>818</v>
      </c>
      <c r="T816" t="s">
        <v>449</v>
      </c>
      <c r="U816" t="s">
        <v>300</v>
      </c>
    </row>
    <row r="817" spans="1:21" x14ac:dyDescent="0.3">
      <c r="A817" s="1" t="s">
        <v>48</v>
      </c>
      <c r="B817" t="s">
        <v>453</v>
      </c>
      <c r="C817" t="s">
        <v>4562</v>
      </c>
      <c r="D817">
        <v>3066158</v>
      </c>
      <c r="E817" t="s">
        <v>48</v>
      </c>
      <c r="F817" t="s">
        <v>901</v>
      </c>
      <c r="G817" t="s">
        <v>4563</v>
      </c>
      <c r="H817">
        <v>2</v>
      </c>
      <c r="I817" t="s">
        <v>4561</v>
      </c>
      <c r="J817">
        <v>29</v>
      </c>
      <c r="K817" s="1" t="s">
        <v>453</v>
      </c>
      <c r="L817" t="s">
        <v>4560</v>
      </c>
      <c r="M817">
        <v>19003</v>
      </c>
      <c r="N817">
        <v>2</v>
      </c>
      <c r="O817">
        <v>24</v>
      </c>
      <c r="P817" t="s">
        <v>12681</v>
      </c>
      <c r="Q817" t="s">
        <v>459</v>
      </c>
      <c r="R817" t="s">
        <v>544</v>
      </c>
      <c r="T817" t="s">
        <v>4559</v>
      </c>
      <c r="U817" t="s">
        <v>300</v>
      </c>
    </row>
    <row r="818" spans="1:21" x14ac:dyDescent="0.3">
      <c r="A818" s="1" t="s">
        <v>4565</v>
      </c>
      <c r="B818" t="s">
        <v>350</v>
      </c>
      <c r="C818" t="s">
        <v>4568</v>
      </c>
      <c r="D818">
        <v>2971271</v>
      </c>
      <c r="E818" t="s">
        <v>4565</v>
      </c>
      <c r="G818" t="s">
        <v>4569</v>
      </c>
      <c r="J818">
        <v>45</v>
      </c>
      <c r="K818" s="1" t="s">
        <v>350</v>
      </c>
      <c r="L818" t="s">
        <v>4567</v>
      </c>
      <c r="M818">
        <v>18407</v>
      </c>
      <c r="N818">
        <v>1</v>
      </c>
      <c r="O818">
        <v>25</v>
      </c>
      <c r="P818" t="s">
        <v>12682</v>
      </c>
      <c r="Q818" t="s">
        <v>494</v>
      </c>
      <c r="R818" t="s">
        <v>582</v>
      </c>
      <c r="T818" t="s">
        <v>4566</v>
      </c>
      <c r="U818" t="s">
        <v>296</v>
      </c>
    </row>
    <row r="819" spans="1:21" x14ac:dyDescent="0.3">
      <c r="A819" s="1" t="s">
        <v>4570</v>
      </c>
      <c r="B819" t="s">
        <v>350</v>
      </c>
      <c r="C819" t="s">
        <v>4573</v>
      </c>
      <c r="D819">
        <v>11674</v>
      </c>
      <c r="E819" t="s">
        <v>4570</v>
      </c>
      <c r="F819" t="s">
        <v>724</v>
      </c>
      <c r="G819" t="s">
        <v>4574</v>
      </c>
      <c r="H819">
        <v>1</v>
      </c>
      <c r="I819" t="s">
        <v>4572</v>
      </c>
      <c r="J819">
        <v>80</v>
      </c>
      <c r="K819" s="1" t="s">
        <v>350</v>
      </c>
      <c r="L819" t="s">
        <v>4571</v>
      </c>
      <c r="M819">
        <v>9906</v>
      </c>
      <c r="N819">
        <v>11</v>
      </c>
      <c r="O819">
        <v>33</v>
      </c>
      <c r="P819" t="s">
        <v>12683</v>
      </c>
      <c r="Q819" t="s">
        <v>403</v>
      </c>
      <c r="R819" t="s">
        <v>646</v>
      </c>
      <c r="T819" t="s">
        <v>712</v>
      </c>
      <c r="U819" t="s">
        <v>300</v>
      </c>
    </row>
    <row r="820" spans="1:21" x14ac:dyDescent="0.3">
      <c r="A820" s="1" t="s">
        <v>4576</v>
      </c>
      <c r="B820" t="s">
        <v>313</v>
      </c>
      <c r="C820" t="s">
        <v>4578</v>
      </c>
      <c r="D820">
        <v>9650</v>
      </c>
      <c r="E820" t="s">
        <v>4576</v>
      </c>
      <c r="G820" t="s">
        <v>4579</v>
      </c>
      <c r="J820">
        <v>7</v>
      </c>
      <c r="K820" s="1" t="s">
        <v>313</v>
      </c>
      <c r="L820" t="s">
        <v>1571</v>
      </c>
      <c r="M820">
        <v>4097</v>
      </c>
      <c r="N820">
        <v>10</v>
      </c>
      <c r="O820">
        <v>35</v>
      </c>
      <c r="P820" t="s">
        <v>12684</v>
      </c>
      <c r="Q820" t="s">
        <v>347</v>
      </c>
      <c r="R820" t="s">
        <v>578</v>
      </c>
      <c r="T820" t="s">
        <v>4577</v>
      </c>
      <c r="U820" t="s">
        <v>296</v>
      </c>
    </row>
    <row r="821" spans="1:21" x14ac:dyDescent="0.3">
      <c r="A821" s="1" t="s">
        <v>4580</v>
      </c>
      <c r="B821" t="s">
        <v>350</v>
      </c>
      <c r="C821" t="s">
        <v>4581</v>
      </c>
      <c r="D821">
        <v>4038938</v>
      </c>
      <c r="E821" t="s">
        <v>4580</v>
      </c>
      <c r="F821" t="s">
        <v>647</v>
      </c>
      <c r="G821" t="s">
        <v>4582</v>
      </c>
      <c r="H821">
        <v>2</v>
      </c>
      <c r="J821">
        <v>17</v>
      </c>
      <c r="K821" s="1" t="s">
        <v>350</v>
      </c>
      <c r="L821" t="s">
        <v>3076</v>
      </c>
      <c r="M821">
        <v>20881</v>
      </c>
      <c r="N821">
        <v>0</v>
      </c>
      <c r="O821">
        <v>22</v>
      </c>
      <c r="P821" t="s">
        <v>12685</v>
      </c>
      <c r="Q821" t="s">
        <v>331</v>
      </c>
      <c r="R821" t="s">
        <v>582</v>
      </c>
      <c r="T821" t="s">
        <v>771</v>
      </c>
      <c r="U821" t="s">
        <v>300</v>
      </c>
    </row>
    <row r="822" spans="1:21" x14ac:dyDescent="0.3">
      <c r="A822" s="1" t="s">
        <v>4584</v>
      </c>
      <c r="B822" t="s">
        <v>350</v>
      </c>
      <c r="C822" t="s">
        <v>4586</v>
      </c>
      <c r="D822">
        <v>2979852</v>
      </c>
      <c r="E822" t="s">
        <v>4584</v>
      </c>
      <c r="G822" t="s">
        <v>1436</v>
      </c>
      <c r="H822">
        <v>3</v>
      </c>
      <c r="J822">
        <v>7</v>
      </c>
      <c r="K822" s="1" t="s">
        <v>350</v>
      </c>
      <c r="L822" t="s">
        <v>4585</v>
      </c>
      <c r="M822">
        <v>19149</v>
      </c>
      <c r="N822">
        <v>2</v>
      </c>
      <c r="O822">
        <v>27</v>
      </c>
      <c r="P822" t="s">
        <v>12686</v>
      </c>
      <c r="Q822" t="s">
        <v>362</v>
      </c>
      <c r="R822" t="s">
        <v>834</v>
      </c>
      <c r="T822" t="s">
        <v>449</v>
      </c>
      <c r="U822" t="s">
        <v>296</v>
      </c>
    </row>
    <row r="823" spans="1:21" x14ac:dyDescent="0.3">
      <c r="A823" s="1" t="s">
        <v>4587</v>
      </c>
      <c r="C823" t="s">
        <v>4589</v>
      </c>
      <c r="E823" t="s">
        <v>4587</v>
      </c>
      <c r="J823">
        <v>0</v>
      </c>
      <c r="K823" s="1" t="s">
        <v>297</v>
      </c>
      <c r="L823" t="s">
        <v>4588</v>
      </c>
      <c r="M823">
        <v>17844</v>
      </c>
      <c r="N823">
        <v>0</v>
      </c>
      <c r="P823" t="s">
        <v>12687</v>
      </c>
      <c r="Q823" t="s">
        <v>297</v>
      </c>
      <c r="R823" t="s">
        <v>297</v>
      </c>
      <c r="T823" t="s">
        <v>742</v>
      </c>
      <c r="U823" t="s">
        <v>296</v>
      </c>
    </row>
    <row r="824" spans="1:21" x14ac:dyDescent="0.3">
      <c r="A824" s="1" t="s">
        <v>4590</v>
      </c>
      <c r="B824" t="s">
        <v>439</v>
      </c>
      <c r="C824" t="s">
        <v>4593</v>
      </c>
      <c r="D824">
        <v>3123052</v>
      </c>
      <c r="E824" t="s">
        <v>4590</v>
      </c>
      <c r="F824" t="s">
        <v>299</v>
      </c>
      <c r="G824" t="s">
        <v>4594</v>
      </c>
      <c r="H824">
        <v>1</v>
      </c>
      <c r="I824" t="s">
        <v>4592</v>
      </c>
      <c r="J824">
        <v>4</v>
      </c>
      <c r="K824" s="1" t="s">
        <v>439</v>
      </c>
      <c r="L824" t="s">
        <v>4591</v>
      </c>
      <c r="M824">
        <v>20144</v>
      </c>
      <c r="N824">
        <v>1</v>
      </c>
      <c r="O824">
        <v>24</v>
      </c>
      <c r="P824" t="s">
        <v>12688</v>
      </c>
      <c r="Q824" t="s">
        <v>403</v>
      </c>
      <c r="R824" t="s">
        <v>646</v>
      </c>
      <c r="T824" t="s">
        <v>370</v>
      </c>
      <c r="U824" t="s">
        <v>306</v>
      </c>
    </row>
    <row r="825" spans="1:21" x14ac:dyDescent="0.3">
      <c r="A825" s="1" t="s">
        <v>4595</v>
      </c>
      <c r="B825" t="s">
        <v>350</v>
      </c>
      <c r="C825" t="s">
        <v>4597</v>
      </c>
      <c r="E825" t="s">
        <v>4595</v>
      </c>
      <c r="F825" t="s">
        <v>481</v>
      </c>
      <c r="J825">
        <v>89</v>
      </c>
      <c r="K825" s="1" t="s">
        <v>350</v>
      </c>
      <c r="L825" t="s">
        <v>4596</v>
      </c>
      <c r="M825">
        <v>18895</v>
      </c>
      <c r="N825">
        <v>1</v>
      </c>
      <c r="P825" t="s">
        <v>12689</v>
      </c>
      <c r="Q825" t="s">
        <v>320</v>
      </c>
      <c r="R825" t="s">
        <v>319</v>
      </c>
      <c r="T825" t="s">
        <v>981</v>
      </c>
      <c r="U825" t="s">
        <v>300</v>
      </c>
    </row>
    <row r="826" spans="1:21" x14ac:dyDescent="0.3">
      <c r="A826" s="1" t="s">
        <v>461</v>
      </c>
      <c r="B826" t="s">
        <v>313</v>
      </c>
      <c r="C826" t="s">
        <v>4598</v>
      </c>
      <c r="D826">
        <v>11128</v>
      </c>
      <c r="E826" t="s">
        <v>461</v>
      </c>
      <c r="G826" t="s">
        <v>4599</v>
      </c>
      <c r="J826">
        <v>8</v>
      </c>
      <c r="K826" s="1" t="s">
        <v>313</v>
      </c>
      <c r="L826" t="s">
        <v>2746</v>
      </c>
      <c r="M826">
        <v>5834</v>
      </c>
      <c r="N826">
        <v>12</v>
      </c>
      <c r="O826">
        <v>34</v>
      </c>
      <c r="P826" t="s">
        <v>12690</v>
      </c>
      <c r="Q826" t="s">
        <v>320</v>
      </c>
      <c r="R826" t="s">
        <v>595</v>
      </c>
      <c r="T826" t="s">
        <v>603</v>
      </c>
      <c r="U826" t="s">
        <v>296</v>
      </c>
    </row>
    <row r="827" spans="1:21" x14ac:dyDescent="0.3">
      <c r="A827" s="1" t="s">
        <v>2415</v>
      </c>
      <c r="B827" t="s">
        <v>350</v>
      </c>
      <c r="C827" t="s">
        <v>4601</v>
      </c>
      <c r="D827">
        <v>12597</v>
      </c>
      <c r="E827" t="s">
        <v>2415</v>
      </c>
      <c r="G827" t="s">
        <v>4602</v>
      </c>
      <c r="I827" t="s">
        <v>4600</v>
      </c>
      <c r="J827">
        <v>87</v>
      </c>
      <c r="K827" s="1" t="s">
        <v>350</v>
      </c>
      <c r="L827" t="s">
        <v>2669</v>
      </c>
      <c r="M827">
        <v>8373</v>
      </c>
      <c r="N827">
        <v>10</v>
      </c>
      <c r="O827">
        <v>31</v>
      </c>
      <c r="P827" t="s">
        <v>12691</v>
      </c>
      <c r="Q827" t="s">
        <v>331</v>
      </c>
      <c r="R827" t="s">
        <v>540</v>
      </c>
      <c r="T827" t="s">
        <v>502</v>
      </c>
      <c r="U827" t="s">
        <v>296</v>
      </c>
    </row>
    <row r="828" spans="1:21" x14ac:dyDescent="0.3">
      <c r="A828" s="1" t="s">
        <v>4603</v>
      </c>
      <c r="B828" t="s">
        <v>313</v>
      </c>
      <c r="C828" t="s">
        <v>4605</v>
      </c>
      <c r="E828" t="s">
        <v>4603</v>
      </c>
      <c r="G828" t="s">
        <v>4606</v>
      </c>
      <c r="J828">
        <v>5</v>
      </c>
      <c r="K828" s="1" t="s">
        <v>313</v>
      </c>
      <c r="L828" t="s">
        <v>4604</v>
      </c>
      <c r="M828">
        <v>1482</v>
      </c>
      <c r="N828">
        <v>5</v>
      </c>
      <c r="O828">
        <v>33</v>
      </c>
      <c r="P828" t="s">
        <v>12692</v>
      </c>
      <c r="Q828" t="s">
        <v>305</v>
      </c>
      <c r="R828" t="s">
        <v>745</v>
      </c>
      <c r="T828" t="s">
        <v>604</v>
      </c>
      <c r="U828" t="s">
        <v>296</v>
      </c>
    </row>
    <row r="829" spans="1:21" x14ac:dyDescent="0.3">
      <c r="A829" s="1" t="s">
        <v>4607</v>
      </c>
      <c r="B829" t="s">
        <v>439</v>
      </c>
      <c r="C829" t="s">
        <v>4610</v>
      </c>
      <c r="D829">
        <v>2582419</v>
      </c>
      <c r="E829" t="s">
        <v>4607</v>
      </c>
      <c r="F829" t="s">
        <v>316</v>
      </c>
      <c r="G829" t="s">
        <v>2452</v>
      </c>
      <c r="I829" t="s">
        <v>4609</v>
      </c>
      <c r="J829">
        <v>9</v>
      </c>
      <c r="K829" s="1" t="s">
        <v>439</v>
      </c>
      <c r="L829" t="s">
        <v>4608</v>
      </c>
      <c r="M829">
        <v>18255</v>
      </c>
      <c r="N829">
        <v>3</v>
      </c>
      <c r="O829">
        <v>26</v>
      </c>
      <c r="P829" t="s">
        <v>12693</v>
      </c>
      <c r="Q829" t="s">
        <v>310</v>
      </c>
      <c r="R829" t="s">
        <v>358</v>
      </c>
      <c r="T829" t="s">
        <v>2438</v>
      </c>
      <c r="U829" t="s">
        <v>306</v>
      </c>
    </row>
    <row r="830" spans="1:21" x14ac:dyDescent="0.3">
      <c r="A830" s="1" t="s">
        <v>4611</v>
      </c>
      <c r="B830" t="s">
        <v>350</v>
      </c>
      <c r="C830" t="s">
        <v>4613</v>
      </c>
      <c r="E830" t="s">
        <v>4611</v>
      </c>
      <c r="G830" t="s">
        <v>4614</v>
      </c>
      <c r="J830">
        <v>86</v>
      </c>
      <c r="K830" s="1" t="s">
        <v>350</v>
      </c>
      <c r="L830" t="s">
        <v>1354</v>
      </c>
      <c r="M830">
        <v>17407</v>
      </c>
      <c r="N830">
        <v>0</v>
      </c>
      <c r="O830">
        <v>24</v>
      </c>
      <c r="P830" t="s">
        <v>12694</v>
      </c>
      <c r="Q830" t="s">
        <v>362</v>
      </c>
      <c r="R830" t="s">
        <v>395</v>
      </c>
      <c r="T830" t="s">
        <v>4612</v>
      </c>
      <c r="U830" t="s">
        <v>296</v>
      </c>
    </row>
    <row r="831" spans="1:21" x14ac:dyDescent="0.3">
      <c r="A831" s="1" t="s">
        <v>4615</v>
      </c>
      <c r="B831" t="s">
        <v>323</v>
      </c>
      <c r="C831" t="s">
        <v>4618</v>
      </c>
      <c r="D831">
        <v>17423</v>
      </c>
      <c r="E831" t="s">
        <v>4615</v>
      </c>
      <c r="G831" t="s">
        <v>4619</v>
      </c>
      <c r="I831" t="s">
        <v>4617</v>
      </c>
      <c r="J831">
        <v>88</v>
      </c>
      <c r="K831" s="1" t="s">
        <v>323</v>
      </c>
      <c r="L831" t="s">
        <v>434</v>
      </c>
      <c r="M831">
        <v>16679</v>
      </c>
      <c r="N831">
        <v>5</v>
      </c>
      <c r="O831">
        <v>29</v>
      </c>
      <c r="P831" t="s">
        <v>12695</v>
      </c>
      <c r="Q831" t="s">
        <v>426</v>
      </c>
      <c r="R831" t="s">
        <v>518</v>
      </c>
      <c r="S831" t="s">
        <v>512</v>
      </c>
      <c r="T831" t="s">
        <v>4616</v>
      </c>
      <c r="U831" t="s">
        <v>513</v>
      </c>
    </row>
    <row r="832" spans="1:21" x14ac:dyDescent="0.3">
      <c r="A832" s="1" t="s">
        <v>4620</v>
      </c>
      <c r="B832" t="s">
        <v>350</v>
      </c>
      <c r="C832" t="s">
        <v>4622</v>
      </c>
      <c r="D832">
        <v>14280</v>
      </c>
      <c r="E832" t="s">
        <v>4620</v>
      </c>
      <c r="G832" t="s">
        <v>4623</v>
      </c>
      <c r="J832">
        <v>83</v>
      </c>
      <c r="K832" s="1" t="s">
        <v>350</v>
      </c>
      <c r="L832" t="s">
        <v>4621</v>
      </c>
      <c r="M832">
        <v>13471</v>
      </c>
      <c r="N832">
        <v>5</v>
      </c>
      <c r="O832">
        <v>31</v>
      </c>
      <c r="P832" t="s">
        <v>12696</v>
      </c>
      <c r="Q832" t="s">
        <v>347</v>
      </c>
      <c r="R832" t="s">
        <v>727</v>
      </c>
      <c r="T832" t="s">
        <v>2722</v>
      </c>
      <c r="U832" t="s">
        <v>296</v>
      </c>
    </row>
    <row r="833" spans="1:21" x14ac:dyDescent="0.3">
      <c r="A833" s="1" t="s">
        <v>4624</v>
      </c>
      <c r="B833" t="s">
        <v>350</v>
      </c>
      <c r="C833" t="s">
        <v>4625</v>
      </c>
      <c r="D833">
        <v>3929118</v>
      </c>
      <c r="E833" t="s">
        <v>4624</v>
      </c>
      <c r="F833" t="s">
        <v>354</v>
      </c>
      <c r="J833">
        <v>9</v>
      </c>
      <c r="K833" s="1" t="s">
        <v>350</v>
      </c>
      <c r="L833" t="s">
        <v>829</v>
      </c>
      <c r="M833">
        <v>21078</v>
      </c>
      <c r="N833">
        <v>0</v>
      </c>
      <c r="P833" t="s">
        <v>12697</v>
      </c>
      <c r="Q833" t="s">
        <v>310</v>
      </c>
      <c r="R833" t="s">
        <v>343</v>
      </c>
      <c r="T833" t="s">
        <v>779</v>
      </c>
      <c r="U833" t="s">
        <v>300</v>
      </c>
    </row>
    <row r="834" spans="1:21" x14ac:dyDescent="0.3">
      <c r="A834" s="1" t="s">
        <v>4626</v>
      </c>
      <c r="B834" t="s">
        <v>350</v>
      </c>
      <c r="C834" t="s">
        <v>4629</v>
      </c>
      <c r="D834">
        <v>3055912</v>
      </c>
      <c r="E834" t="s">
        <v>4626</v>
      </c>
      <c r="G834" t="s">
        <v>4630</v>
      </c>
      <c r="I834" t="s">
        <v>4628</v>
      </c>
      <c r="J834">
        <v>15</v>
      </c>
      <c r="K834" s="1" t="s">
        <v>350</v>
      </c>
      <c r="L834" t="s">
        <v>4627</v>
      </c>
      <c r="M834">
        <v>16893</v>
      </c>
      <c r="N834">
        <v>4</v>
      </c>
      <c r="O834">
        <v>27</v>
      </c>
      <c r="P834" t="s">
        <v>12698</v>
      </c>
      <c r="Q834" t="s">
        <v>347</v>
      </c>
      <c r="R834" t="s">
        <v>614</v>
      </c>
      <c r="T834" t="s">
        <v>2555</v>
      </c>
      <c r="U834" t="s">
        <v>296</v>
      </c>
    </row>
    <row r="835" spans="1:21" x14ac:dyDescent="0.3">
      <c r="A835" s="1" t="s">
        <v>4633</v>
      </c>
      <c r="B835" t="s">
        <v>323</v>
      </c>
      <c r="C835" t="s">
        <v>4635</v>
      </c>
      <c r="D835">
        <v>4036131</v>
      </c>
      <c r="E835" t="s">
        <v>4633</v>
      </c>
      <c r="F835" t="s">
        <v>1392</v>
      </c>
      <c r="G835" t="s">
        <v>4636</v>
      </c>
      <c r="H835">
        <v>1</v>
      </c>
      <c r="J835">
        <v>87</v>
      </c>
      <c r="K835" s="1" t="s">
        <v>323</v>
      </c>
      <c r="L835" t="s">
        <v>4634</v>
      </c>
      <c r="M835">
        <v>20753</v>
      </c>
      <c r="N835">
        <v>0</v>
      </c>
      <c r="O835">
        <v>21</v>
      </c>
      <c r="P835" t="s">
        <v>12699</v>
      </c>
      <c r="Q835" t="s">
        <v>426</v>
      </c>
      <c r="R835" t="s">
        <v>1002</v>
      </c>
      <c r="T835" t="s">
        <v>2602</v>
      </c>
      <c r="U835" t="s">
        <v>300</v>
      </c>
    </row>
    <row r="836" spans="1:21" x14ac:dyDescent="0.3">
      <c r="A836" s="1" t="s">
        <v>4637</v>
      </c>
      <c r="B836" t="s">
        <v>350</v>
      </c>
      <c r="C836" t="s">
        <v>4638</v>
      </c>
      <c r="D836">
        <v>14424</v>
      </c>
      <c r="E836" t="s">
        <v>4637</v>
      </c>
      <c r="G836" t="s">
        <v>4639</v>
      </c>
      <c r="J836">
        <v>13</v>
      </c>
      <c r="K836" s="1" t="s">
        <v>350</v>
      </c>
      <c r="L836" t="s">
        <v>1633</v>
      </c>
      <c r="M836">
        <v>13341</v>
      </c>
      <c r="N836">
        <v>5</v>
      </c>
      <c r="O836">
        <v>29</v>
      </c>
      <c r="P836" t="s">
        <v>12700</v>
      </c>
      <c r="Q836" t="s">
        <v>310</v>
      </c>
      <c r="R836" t="s">
        <v>66</v>
      </c>
      <c r="T836" t="s">
        <v>1065</v>
      </c>
      <c r="U836" t="s">
        <v>296</v>
      </c>
    </row>
    <row r="837" spans="1:21" x14ac:dyDescent="0.3">
      <c r="A837" s="1" t="s">
        <v>4640</v>
      </c>
      <c r="B837" t="s">
        <v>313</v>
      </c>
      <c r="C837" t="s">
        <v>4644</v>
      </c>
      <c r="D837">
        <v>15168</v>
      </c>
      <c r="E837" t="s">
        <v>4640</v>
      </c>
      <c r="F837" t="s">
        <v>446</v>
      </c>
      <c r="G837" t="s">
        <v>4645</v>
      </c>
      <c r="H837">
        <v>2</v>
      </c>
      <c r="I837" t="s">
        <v>4643</v>
      </c>
      <c r="J837">
        <v>8</v>
      </c>
      <c r="K837" s="1" t="s">
        <v>313</v>
      </c>
      <c r="L837" t="s">
        <v>4642</v>
      </c>
      <c r="M837">
        <v>15694</v>
      </c>
      <c r="N837">
        <v>7</v>
      </c>
      <c r="O837">
        <v>31</v>
      </c>
      <c r="P837" t="s">
        <v>12701</v>
      </c>
      <c r="Q837" t="s">
        <v>331</v>
      </c>
      <c r="R837" t="s">
        <v>319</v>
      </c>
      <c r="T837" t="s">
        <v>4641</v>
      </c>
      <c r="U837" t="s">
        <v>300</v>
      </c>
    </row>
    <row r="838" spans="1:21" x14ac:dyDescent="0.3">
      <c r="A838" s="1" t="s">
        <v>4648</v>
      </c>
      <c r="B838" t="s">
        <v>323</v>
      </c>
      <c r="C838" t="s">
        <v>4651</v>
      </c>
      <c r="D838">
        <v>2576804</v>
      </c>
      <c r="E838" t="s">
        <v>4648</v>
      </c>
      <c r="F838" t="s">
        <v>525</v>
      </c>
      <c r="G838" t="s">
        <v>4652</v>
      </c>
      <c r="H838">
        <v>2</v>
      </c>
      <c r="I838" t="s">
        <v>4650</v>
      </c>
      <c r="J838">
        <v>83</v>
      </c>
      <c r="K838" s="1" t="s">
        <v>323</v>
      </c>
      <c r="L838" t="s">
        <v>4649</v>
      </c>
      <c r="M838">
        <v>16954</v>
      </c>
      <c r="N838">
        <v>4</v>
      </c>
      <c r="O838">
        <v>26</v>
      </c>
      <c r="P838" t="s">
        <v>12702</v>
      </c>
      <c r="Q838" t="s">
        <v>320</v>
      </c>
      <c r="R838" t="s">
        <v>2011</v>
      </c>
      <c r="T838" t="s">
        <v>717</v>
      </c>
      <c r="U838" t="s">
        <v>300</v>
      </c>
    </row>
    <row r="839" spans="1:21" x14ac:dyDescent="0.3">
      <c r="A839" s="1" t="s">
        <v>4653</v>
      </c>
      <c r="C839" t="s">
        <v>4655</v>
      </c>
      <c r="E839" t="s">
        <v>4653</v>
      </c>
      <c r="J839">
        <v>0</v>
      </c>
      <c r="K839" s="1" t="s">
        <v>297</v>
      </c>
      <c r="L839" t="s">
        <v>4654</v>
      </c>
      <c r="M839">
        <v>19768</v>
      </c>
      <c r="N839">
        <v>0</v>
      </c>
      <c r="P839" t="s">
        <v>12703</v>
      </c>
      <c r="Q839" t="s">
        <v>297</v>
      </c>
      <c r="R839" t="s">
        <v>297</v>
      </c>
      <c r="T839" t="s">
        <v>728</v>
      </c>
      <c r="U839" t="s">
        <v>296</v>
      </c>
    </row>
    <row r="840" spans="1:21" x14ac:dyDescent="0.3">
      <c r="A840" s="1" t="s">
        <v>4658</v>
      </c>
      <c r="B840" t="s">
        <v>350</v>
      </c>
      <c r="C840" t="s">
        <v>4661</v>
      </c>
      <c r="D840">
        <v>3051813</v>
      </c>
      <c r="E840" t="s">
        <v>4658</v>
      </c>
      <c r="F840" t="s">
        <v>573</v>
      </c>
      <c r="J840">
        <v>11</v>
      </c>
      <c r="K840" s="1" t="s">
        <v>350</v>
      </c>
      <c r="L840" t="s">
        <v>4660</v>
      </c>
      <c r="M840">
        <v>20525</v>
      </c>
      <c r="N840">
        <v>1</v>
      </c>
      <c r="P840" t="s">
        <v>12704</v>
      </c>
      <c r="Q840" t="s">
        <v>403</v>
      </c>
      <c r="R840" t="s">
        <v>1600</v>
      </c>
      <c r="T840" t="s">
        <v>4659</v>
      </c>
      <c r="U840" t="s">
        <v>300</v>
      </c>
    </row>
    <row r="841" spans="1:21" x14ac:dyDescent="0.3">
      <c r="A841" s="1" t="s">
        <v>4665</v>
      </c>
      <c r="B841" t="s">
        <v>313</v>
      </c>
      <c r="C841" t="s">
        <v>4667</v>
      </c>
      <c r="D841">
        <v>2979501</v>
      </c>
      <c r="E841" t="s">
        <v>4665</v>
      </c>
      <c r="F841" t="s">
        <v>390</v>
      </c>
      <c r="G841" t="s">
        <v>4355</v>
      </c>
      <c r="H841">
        <v>2</v>
      </c>
      <c r="I841" t="s">
        <v>4666</v>
      </c>
      <c r="J841">
        <v>7</v>
      </c>
      <c r="K841" s="1" t="s">
        <v>313</v>
      </c>
      <c r="L841" t="s">
        <v>1176</v>
      </c>
      <c r="M841">
        <v>18104</v>
      </c>
      <c r="N841">
        <v>3</v>
      </c>
      <c r="O841">
        <v>25</v>
      </c>
      <c r="P841" t="s">
        <v>12705</v>
      </c>
      <c r="Q841" t="s">
        <v>305</v>
      </c>
      <c r="R841" t="s">
        <v>334</v>
      </c>
      <c r="T841" t="s">
        <v>1750</v>
      </c>
      <c r="U841" t="s">
        <v>300</v>
      </c>
    </row>
    <row r="842" spans="1:21" x14ac:dyDescent="0.3">
      <c r="A842" s="1" t="s">
        <v>4670</v>
      </c>
      <c r="B842" t="s">
        <v>565</v>
      </c>
      <c r="C842" t="s">
        <v>4673</v>
      </c>
      <c r="D842">
        <v>2975417</v>
      </c>
      <c r="E842" t="s">
        <v>4670</v>
      </c>
      <c r="F842" t="s">
        <v>337</v>
      </c>
      <c r="G842" t="s">
        <v>1356</v>
      </c>
      <c r="H842">
        <v>5</v>
      </c>
      <c r="I842" t="s">
        <v>4672</v>
      </c>
      <c r="J842">
        <v>42</v>
      </c>
      <c r="K842" s="1" t="s">
        <v>1526</v>
      </c>
      <c r="L842" t="s">
        <v>4671</v>
      </c>
      <c r="M842">
        <v>19209</v>
      </c>
      <c r="N842">
        <v>2</v>
      </c>
      <c r="O842">
        <v>25</v>
      </c>
      <c r="P842" t="s">
        <v>12706</v>
      </c>
      <c r="Q842" t="s">
        <v>426</v>
      </c>
      <c r="R842" t="s">
        <v>815</v>
      </c>
      <c r="T842" t="s">
        <v>889</v>
      </c>
      <c r="U842" t="s">
        <v>300</v>
      </c>
    </row>
    <row r="843" spans="1:21" x14ac:dyDescent="0.3">
      <c r="A843" s="1" t="s">
        <v>4674</v>
      </c>
      <c r="B843" t="s">
        <v>350</v>
      </c>
      <c r="C843" t="s">
        <v>4675</v>
      </c>
      <c r="D843">
        <v>17279</v>
      </c>
      <c r="E843" t="s">
        <v>4674</v>
      </c>
      <c r="G843" t="s">
        <v>4676</v>
      </c>
      <c r="J843">
        <v>13</v>
      </c>
      <c r="K843" s="1" t="s">
        <v>350</v>
      </c>
      <c r="L843" t="s">
        <v>447</v>
      </c>
      <c r="M843">
        <v>16657</v>
      </c>
      <c r="N843">
        <v>5</v>
      </c>
      <c r="O843">
        <v>27</v>
      </c>
      <c r="P843" t="s">
        <v>12707</v>
      </c>
      <c r="Q843" t="s">
        <v>426</v>
      </c>
      <c r="R843" t="s">
        <v>452</v>
      </c>
      <c r="T843" t="s">
        <v>340</v>
      </c>
      <c r="U843" t="s">
        <v>296</v>
      </c>
    </row>
    <row r="844" spans="1:21" x14ac:dyDescent="0.3">
      <c r="A844" s="1" t="s">
        <v>4677</v>
      </c>
      <c r="B844" t="s">
        <v>323</v>
      </c>
      <c r="C844" t="s">
        <v>4680</v>
      </c>
      <c r="D844">
        <v>2576449</v>
      </c>
      <c r="E844" t="s">
        <v>4677</v>
      </c>
      <c r="F844" t="s">
        <v>724</v>
      </c>
      <c r="G844" t="s">
        <v>4681</v>
      </c>
      <c r="I844" t="s">
        <v>4679</v>
      </c>
      <c r="J844">
        <v>86</v>
      </c>
      <c r="K844" s="1" t="s">
        <v>323</v>
      </c>
      <c r="L844" t="s">
        <v>4678</v>
      </c>
      <c r="M844">
        <v>18700</v>
      </c>
      <c r="N844">
        <v>3</v>
      </c>
      <c r="O844">
        <v>25</v>
      </c>
      <c r="P844" t="s">
        <v>12708</v>
      </c>
      <c r="Q844" t="s">
        <v>320</v>
      </c>
      <c r="R844" t="s">
        <v>1273</v>
      </c>
      <c r="T844" t="s">
        <v>580</v>
      </c>
      <c r="U844" t="s">
        <v>300</v>
      </c>
    </row>
    <row r="845" spans="1:21" x14ac:dyDescent="0.3">
      <c r="A845" s="1" t="s">
        <v>4682</v>
      </c>
      <c r="B845" t="s">
        <v>350</v>
      </c>
      <c r="C845" t="s">
        <v>4684</v>
      </c>
      <c r="D845">
        <v>14153</v>
      </c>
      <c r="E845" t="s">
        <v>4682</v>
      </c>
      <c r="G845" t="s">
        <v>743</v>
      </c>
      <c r="J845">
        <v>17</v>
      </c>
      <c r="K845" s="1" t="s">
        <v>350</v>
      </c>
      <c r="L845" t="s">
        <v>2746</v>
      </c>
      <c r="M845">
        <v>13069</v>
      </c>
      <c r="N845">
        <v>5</v>
      </c>
      <c r="O845">
        <v>29</v>
      </c>
      <c r="P845" t="s">
        <v>12709</v>
      </c>
      <c r="Q845" t="s">
        <v>310</v>
      </c>
      <c r="R845" t="s">
        <v>387</v>
      </c>
      <c r="T845" t="s">
        <v>4683</v>
      </c>
      <c r="U845" t="s">
        <v>296</v>
      </c>
    </row>
    <row r="846" spans="1:21" x14ac:dyDescent="0.3">
      <c r="A846" s="1" t="s">
        <v>579</v>
      </c>
      <c r="B846" t="s">
        <v>313</v>
      </c>
      <c r="C846" t="s">
        <v>4688</v>
      </c>
      <c r="D846">
        <v>12477</v>
      </c>
      <c r="E846" t="s">
        <v>579</v>
      </c>
      <c r="F846" t="s">
        <v>491</v>
      </c>
      <c r="G846" t="s">
        <v>4689</v>
      </c>
      <c r="H846">
        <v>2</v>
      </c>
      <c r="I846" t="s">
        <v>4687</v>
      </c>
      <c r="J846">
        <v>2</v>
      </c>
      <c r="K846" s="1" t="s">
        <v>313</v>
      </c>
      <c r="L846" t="s">
        <v>4686</v>
      </c>
      <c r="M846">
        <v>8358</v>
      </c>
      <c r="N846">
        <v>10</v>
      </c>
      <c r="O846">
        <v>33</v>
      </c>
      <c r="P846" t="s">
        <v>12710</v>
      </c>
      <c r="Q846" t="s">
        <v>347</v>
      </c>
      <c r="R846" t="s">
        <v>438</v>
      </c>
      <c r="T846" t="s">
        <v>559</v>
      </c>
      <c r="U846" t="s">
        <v>300</v>
      </c>
    </row>
    <row r="847" spans="1:21" x14ac:dyDescent="0.3">
      <c r="A847" s="1" t="s">
        <v>4690</v>
      </c>
      <c r="B847" t="s">
        <v>350</v>
      </c>
      <c r="C847" t="s">
        <v>4692</v>
      </c>
      <c r="D847">
        <v>3139522</v>
      </c>
      <c r="E847" t="s">
        <v>4690</v>
      </c>
      <c r="F847" t="s">
        <v>724</v>
      </c>
      <c r="G847" t="s">
        <v>4693</v>
      </c>
      <c r="H847">
        <v>2</v>
      </c>
      <c r="J847">
        <v>84</v>
      </c>
      <c r="K847" s="1" t="s">
        <v>350</v>
      </c>
      <c r="L847" t="s">
        <v>4691</v>
      </c>
      <c r="M847">
        <v>20762</v>
      </c>
      <c r="N847">
        <v>0</v>
      </c>
      <c r="O847">
        <v>23</v>
      </c>
      <c r="P847" t="s">
        <v>12711</v>
      </c>
      <c r="Q847" t="s">
        <v>347</v>
      </c>
      <c r="R847" t="s">
        <v>438</v>
      </c>
      <c r="T847" t="s">
        <v>734</v>
      </c>
      <c r="U847" t="s">
        <v>300</v>
      </c>
    </row>
    <row r="848" spans="1:21" x14ac:dyDescent="0.3">
      <c r="A848" s="1" t="s">
        <v>4694</v>
      </c>
      <c r="B848" t="s">
        <v>453</v>
      </c>
      <c r="C848" t="s">
        <v>4697</v>
      </c>
      <c r="D848">
        <v>2575553</v>
      </c>
      <c r="E848" t="s">
        <v>4694</v>
      </c>
      <c r="F848" t="s">
        <v>525</v>
      </c>
      <c r="G848" t="s">
        <v>4698</v>
      </c>
      <c r="H848">
        <v>5</v>
      </c>
      <c r="I848" t="s">
        <v>4696</v>
      </c>
      <c r="J848">
        <v>34</v>
      </c>
      <c r="K848" s="1" t="s">
        <v>453</v>
      </c>
      <c r="L848" t="s">
        <v>4695</v>
      </c>
      <c r="M848">
        <v>18299</v>
      </c>
      <c r="N848">
        <v>3</v>
      </c>
      <c r="O848">
        <v>26</v>
      </c>
      <c r="P848" t="s">
        <v>12712</v>
      </c>
      <c r="Q848" t="s">
        <v>403</v>
      </c>
      <c r="R848" t="s">
        <v>689</v>
      </c>
      <c r="T848" t="s">
        <v>3425</v>
      </c>
      <c r="U848" t="s">
        <v>306</v>
      </c>
    </row>
    <row r="849" spans="1:21" x14ac:dyDescent="0.3">
      <c r="A849" s="1" t="s">
        <v>4700</v>
      </c>
      <c r="B849" t="s">
        <v>323</v>
      </c>
      <c r="C849" t="s">
        <v>4702</v>
      </c>
      <c r="D849">
        <v>15923</v>
      </c>
      <c r="E849" t="s">
        <v>4700</v>
      </c>
      <c r="G849" t="s">
        <v>2588</v>
      </c>
      <c r="J849">
        <v>81</v>
      </c>
      <c r="K849" s="1" t="s">
        <v>323</v>
      </c>
      <c r="L849" t="s">
        <v>4504</v>
      </c>
      <c r="M849">
        <v>15072</v>
      </c>
      <c r="N849">
        <v>6</v>
      </c>
      <c r="O849">
        <v>28</v>
      </c>
      <c r="P849" t="s">
        <v>12713</v>
      </c>
      <c r="Q849" t="s">
        <v>320</v>
      </c>
      <c r="R849" t="s">
        <v>585</v>
      </c>
      <c r="T849" t="s">
        <v>4701</v>
      </c>
      <c r="U849" t="s">
        <v>296</v>
      </c>
    </row>
    <row r="850" spans="1:21" x14ac:dyDescent="0.3">
      <c r="A850" s="1" t="s">
        <v>4705</v>
      </c>
      <c r="B850" t="s">
        <v>323</v>
      </c>
      <c r="C850" t="s">
        <v>4708</v>
      </c>
      <c r="D850">
        <v>2576389</v>
      </c>
      <c r="E850" t="s">
        <v>4705</v>
      </c>
      <c r="F850" t="s">
        <v>1392</v>
      </c>
      <c r="G850" t="s">
        <v>1723</v>
      </c>
      <c r="H850">
        <v>2</v>
      </c>
      <c r="I850" t="s">
        <v>4707</v>
      </c>
      <c r="J850">
        <v>82</v>
      </c>
      <c r="K850" s="1" t="s">
        <v>323</v>
      </c>
      <c r="L850" t="s">
        <v>4706</v>
      </c>
      <c r="M850">
        <v>16853</v>
      </c>
      <c r="N850">
        <v>4</v>
      </c>
      <c r="O850">
        <v>24</v>
      </c>
      <c r="P850" t="s">
        <v>12714</v>
      </c>
      <c r="Q850" t="s">
        <v>295</v>
      </c>
      <c r="R850" t="s">
        <v>1395</v>
      </c>
      <c r="T850" t="s">
        <v>779</v>
      </c>
      <c r="U850" t="s">
        <v>300</v>
      </c>
    </row>
    <row r="851" spans="1:21" x14ac:dyDescent="0.3">
      <c r="A851" s="1" t="s">
        <v>4709</v>
      </c>
      <c r="B851" t="s">
        <v>350</v>
      </c>
      <c r="C851" t="s">
        <v>4712</v>
      </c>
      <c r="D851">
        <v>12576</v>
      </c>
      <c r="E851" t="s">
        <v>4709</v>
      </c>
      <c r="G851" t="s">
        <v>4713</v>
      </c>
      <c r="I851" t="s">
        <v>4711</v>
      </c>
      <c r="J851">
        <v>19</v>
      </c>
      <c r="K851" s="1" t="s">
        <v>350</v>
      </c>
      <c r="L851" t="s">
        <v>4710</v>
      </c>
      <c r="M851">
        <v>11463</v>
      </c>
      <c r="N851">
        <v>9</v>
      </c>
      <c r="O851">
        <v>32</v>
      </c>
      <c r="P851" t="s">
        <v>12715</v>
      </c>
      <c r="Q851" t="s">
        <v>347</v>
      </c>
      <c r="R851" t="s">
        <v>727</v>
      </c>
      <c r="T851" t="s">
        <v>502</v>
      </c>
      <c r="U851" t="s">
        <v>296</v>
      </c>
    </row>
    <row r="852" spans="1:21" x14ac:dyDescent="0.3">
      <c r="A852" s="1" t="s">
        <v>4714</v>
      </c>
      <c r="B852" t="s">
        <v>350</v>
      </c>
      <c r="C852" t="s">
        <v>4717</v>
      </c>
      <c r="D852">
        <v>2977663</v>
      </c>
      <c r="E852" t="s">
        <v>4714</v>
      </c>
      <c r="G852" t="s">
        <v>4718</v>
      </c>
      <c r="J852">
        <v>16</v>
      </c>
      <c r="K852" s="1" t="s">
        <v>350</v>
      </c>
      <c r="L852" t="s">
        <v>4716</v>
      </c>
      <c r="M852">
        <v>19731</v>
      </c>
      <c r="N852">
        <v>2</v>
      </c>
      <c r="O852">
        <v>25</v>
      </c>
      <c r="P852" t="s">
        <v>12716</v>
      </c>
      <c r="Q852" t="s">
        <v>310</v>
      </c>
      <c r="R852" t="s">
        <v>752</v>
      </c>
      <c r="T852" t="s">
        <v>4715</v>
      </c>
      <c r="U852" t="s">
        <v>296</v>
      </c>
    </row>
    <row r="853" spans="1:21" x14ac:dyDescent="0.3">
      <c r="A853" s="1" t="s">
        <v>4719</v>
      </c>
      <c r="B853" t="s">
        <v>350</v>
      </c>
      <c r="C853" t="s">
        <v>4722</v>
      </c>
      <c r="D853">
        <v>3066147</v>
      </c>
      <c r="E853" t="s">
        <v>4719</v>
      </c>
      <c r="F853" t="s">
        <v>367</v>
      </c>
      <c r="G853" t="s">
        <v>4723</v>
      </c>
      <c r="H853">
        <v>3</v>
      </c>
      <c r="I853" t="s">
        <v>4721</v>
      </c>
      <c r="J853">
        <v>1</v>
      </c>
      <c r="K853" s="1" t="s">
        <v>350</v>
      </c>
      <c r="L853" t="s">
        <v>495</v>
      </c>
      <c r="M853">
        <v>20170</v>
      </c>
      <c r="N853">
        <v>1</v>
      </c>
      <c r="O853">
        <v>24</v>
      </c>
      <c r="P853" t="s">
        <v>12717</v>
      </c>
      <c r="Q853" t="s">
        <v>310</v>
      </c>
      <c r="R853" t="s">
        <v>709</v>
      </c>
      <c r="T853" t="s">
        <v>4720</v>
      </c>
      <c r="U853" t="s">
        <v>300</v>
      </c>
    </row>
    <row r="854" spans="1:21" x14ac:dyDescent="0.3">
      <c r="A854" s="1" t="s">
        <v>4724</v>
      </c>
      <c r="B854" t="s">
        <v>453</v>
      </c>
      <c r="C854" t="s">
        <v>4728</v>
      </c>
      <c r="D854">
        <v>4034782</v>
      </c>
      <c r="E854" t="s">
        <v>4724</v>
      </c>
      <c r="G854" t="s">
        <v>4729</v>
      </c>
      <c r="I854" t="s">
        <v>4727</v>
      </c>
      <c r="J854">
        <v>48</v>
      </c>
      <c r="K854" s="1" t="s">
        <v>453</v>
      </c>
      <c r="L854" t="s">
        <v>4726</v>
      </c>
      <c r="M854">
        <v>20700</v>
      </c>
      <c r="N854">
        <v>1</v>
      </c>
      <c r="O854">
        <v>25</v>
      </c>
      <c r="P854" t="s">
        <v>12718</v>
      </c>
      <c r="Q854" t="s">
        <v>362</v>
      </c>
      <c r="R854" t="s">
        <v>1170</v>
      </c>
      <c r="T854" t="s">
        <v>4725</v>
      </c>
      <c r="U854" t="s">
        <v>296</v>
      </c>
    </row>
    <row r="855" spans="1:21" x14ac:dyDescent="0.3">
      <c r="A855" s="1" t="s">
        <v>255</v>
      </c>
      <c r="B855" t="s">
        <v>313</v>
      </c>
      <c r="C855" t="s">
        <v>4732</v>
      </c>
      <c r="D855">
        <v>3052587</v>
      </c>
      <c r="E855" t="s">
        <v>255</v>
      </c>
      <c r="F855" t="s">
        <v>672</v>
      </c>
      <c r="G855" t="s">
        <v>4733</v>
      </c>
      <c r="H855">
        <v>1</v>
      </c>
      <c r="I855" t="s">
        <v>4731</v>
      </c>
      <c r="J855">
        <v>6</v>
      </c>
      <c r="K855" s="1" t="s">
        <v>313</v>
      </c>
      <c r="L855" t="s">
        <v>2443</v>
      </c>
      <c r="M855">
        <v>19790</v>
      </c>
      <c r="N855">
        <v>1</v>
      </c>
      <c r="O855">
        <v>24</v>
      </c>
      <c r="P855" t="s">
        <v>12719</v>
      </c>
      <c r="Q855" t="s">
        <v>331</v>
      </c>
      <c r="R855" t="s">
        <v>438</v>
      </c>
      <c r="T855" t="s">
        <v>4730</v>
      </c>
      <c r="U855" t="s">
        <v>300</v>
      </c>
    </row>
    <row r="856" spans="1:21" x14ac:dyDescent="0.3">
      <c r="A856" s="1" t="s">
        <v>4734</v>
      </c>
      <c r="B856" t="s">
        <v>313</v>
      </c>
      <c r="C856" t="s">
        <v>4737</v>
      </c>
      <c r="D856">
        <v>3059989</v>
      </c>
      <c r="E856" t="s">
        <v>4734</v>
      </c>
      <c r="F856" t="s">
        <v>539</v>
      </c>
      <c r="G856" t="s">
        <v>1964</v>
      </c>
      <c r="H856">
        <v>3</v>
      </c>
      <c r="I856" t="s">
        <v>4736</v>
      </c>
      <c r="J856">
        <v>4</v>
      </c>
      <c r="K856" s="1" t="s">
        <v>313</v>
      </c>
      <c r="L856" t="s">
        <v>4735</v>
      </c>
      <c r="M856">
        <v>19330</v>
      </c>
      <c r="N856">
        <v>2</v>
      </c>
      <c r="O856">
        <v>24</v>
      </c>
      <c r="P856" t="s">
        <v>12720</v>
      </c>
      <c r="Q856" t="s">
        <v>331</v>
      </c>
      <c r="R856" t="s">
        <v>535</v>
      </c>
      <c r="T856" t="s">
        <v>717</v>
      </c>
      <c r="U856" t="s">
        <v>300</v>
      </c>
    </row>
    <row r="857" spans="1:21" x14ac:dyDescent="0.3">
      <c r="A857" s="1" t="s">
        <v>4738</v>
      </c>
      <c r="B857" t="s">
        <v>323</v>
      </c>
      <c r="C857" t="s">
        <v>4742</v>
      </c>
      <c r="D857">
        <v>3052897</v>
      </c>
      <c r="E857" t="s">
        <v>4738</v>
      </c>
      <c r="F857" t="s">
        <v>525</v>
      </c>
      <c r="G857" t="s">
        <v>4743</v>
      </c>
      <c r="H857">
        <v>4</v>
      </c>
      <c r="I857" t="s">
        <v>4741</v>
      </c>
      <c r="J857">
        <v>81</v>
      </c>
      <c r="K857" s="1" t="s">
        <v>323</v>
      </c>
      <c r="L857" t="s">
        <v>4740</v>
      </c>
      <c r="M857">
        <v>19943</v>
      </c>
      <c r="N857">
        <v>1</v>
      </c>
      <c r="O857">
        <v>23</v>
      </c>
      <c r="P857" t="s">
        <v>12721</v>
      </c>
      <c r="Q857" t="s">
        <v>295</v>
      </c>
      <c r="R857" t="s">
        <v>405</v>
      </c>
      <c r="T857" t="s">
        <v>4739</v>
      </c>
      <c r="U857" t="s">
        <v>300</v>
      </c>
    </row>
    <row r="858" spans="1:21" x14ac:dyDescent="0.3">
      <c r="A858" s="1" t="s">
        <v>4744</v>
      </c>
      <c r="B858" t="s">
        <v>453</v>
      </c>
      <c r="C858" t="s">
        <v>4746</v>
      </c>
      <c r="D858">
        <v>3886841</v>
      </c>
      <c r="E858" t="s">
        <v>4744</v>
      </c>
      <c r="F858" t="s">
        <v>481</v>
      </c>
      <c r="J858">
        <v>46</v>
      </c>
      <c r="K858" s="1" t="s">
        <v>453</v>
      </c>
      <c r="L858" t="s">
        <v>4745</v>
      </c>
      <c r="M858">
        <v>21549</v>
      </c>
      <c r="N858">
        <v>0</v>
      </c>
      <c r="P858" t="s">
        <v>12722</v>
      </c>
      <c r="Q858" t="s">
        <v>494</v>
      </c>
      <c r="R858" t="s">
        <v>1600</v>
      </c>
      <c r="T858" t="s">
        <v>1259</v>
      </c>
      <c r="U858" t="s">
        <v>300</v>
      </c>
    </row>
    <row r="859" spans="1:21" x14ac:dyDescent="0.3">
      <c r="A859" s="1" t="s">
        <v>4747</v>
      </c>
      <c r="B859" t="s">
        <v>350</v>
      </c>
      <c r="C859" t="s">
        <v>4748</v>
      </c>
      <c r="D859">
        <v>3916946</v>
      </c>
      <c r="E859" t="s">
        <v>4747</v>
      </c>
      <c r="F859" t="s">
        <v>491</v>
      </c>
      <c r="J859">
        <v>65</v>
      </c>
      <c r="K859" s="1" t="s">
        <v>350</v>
      </c>
      <c r="L859" t="s">
        <v>495</v>
      </c>
      <c r="M859">
        <v>21061</v>
      </c>
      <c r="N859">
        <v>0</v>
      </c>
      <c r="P859" t="s">
        <v>12723</v>
      </c>
      <c r="Q859" t="s">
        <v>403</v>
      </c>
      <c r="R859" t="s">
        <v>752</v>
      </c>
      <c r="T859" t="s">
        <v>473</v>
      </c>
      <c r="U859" t="s">
        <v>300</v>
      </c>
    </row>
    <row r="860" spans="1:21" x14ac:dyDescent="0.3">
      <c r="A860" s="1" t="s">
        <v>4749</v>
      </c>
      <c r="B860" t="s">
        <v>439</v>
      </c>
      <c r="C860" t="s">
        <v>4753</v>
      </c>
      <c r="D860">
        <v>14816</v>
      </c>
      <c r="E860" t="s">
        <v>4749</v>
      </c>
      <c r="G860" t="s">
        <v>4754</v>
      </c>
      <c r="I860" t="s">
        <v>4752</v>
      </c>
      <c r="J860">
        <v>2</v>
      </c>
      <c r="K860" s="1" t="s">
        <v>439</v>
      </c>
      <c r="L860" t="s">
        <v>4751</v>
      </c>
      <c r="M860">
        <v>14740</v>
      </c>
      <c r="N860">
        <v>8</v>
      </c>
      <c r="O860">
        <v>31</v>
      </c>
      <c r="P860" t="s">
        <v>12724</v>
      </c>
      <c r="Q860" t="s">
        <v>362</v>
      </c>
      <c r="R860" t="s">
        <v>709</v>
      </c>
      <c r="T860" t="s">
        <v>4750</v>
      </c>
      <c r="U860" t="s">
        <v>296</v>
      </c>
    </row>
    <row r="861" spans="1:21" x14ac:dyDescent="0.3">
      <c r="A861" s="1" t="s">
        <v>4755</v>
      </c>
      <c r="B861" t="s">
        <v>350</v>
      </c>
      <c r="C861" t="s">
        <v>4759</v>
      </c>
      <c r="D861">
        <v>3895857</v>
      </c>
      <c r="E861" t="s">
        <v>4755</v>
      </c>
      <c r="F861" t="s">
        <v>672</v>
      </c>
      <c r="G861" t="s">
        <v>4760</v>
      </c>
      <c r="H861">
        <v>2</v>
      </c>
      <c r="I861" t="s">
        <v>4758</v>
      </c>
      <c r="J861">
        <v>18</v>
      </c>
      <c r="K861" s="1" t="s">
        <v>350</v>
      </c>
      <c r="L861" t="s">
        <v>4757</v>
      </c>
      <c r="M861">
        <v>19969</v>
      </c>
      <c r="N861">
        <v>1</v>
      </c>
      <c r="O861">
        <v>24</v>
      </c>
      <c r="P861" t="s">
        <v>12725</v>
      </c>
      <c r="Q861" t="s">
        <v>331</v>
      </c>
      <c r="R861" t="s">
        <v>589</v>
      </c>
      <c r="T861" t="s">
        <v>4756</v>
      </c>
      <c r="U861" t="s">
        <v>300</v>
      </c>
    </row>
    <row r="862" spans="1:21" x14ac:dyDescent="0.3">
      <c r="A862" s="1" t="s">
        <v>4761</v>
      </c>
      <c r="B862" t="s">
        <v>453</v>
      </c>
      <c r="C862" t="s">
        <v>4763</v>
      </c>
      <c r="D862">
        <v>2516006</v>
      </c>
      <c r="E862" t="s">
        <v>4761</v>
      </c>
      <c r="G862" t="s">
        <v>4764</v>
      </c>
      <c r="J862">
        <v>40</v>
      </c>
      <c r="K862" s="1" t="s">
        <v>453</v>
      </c>
      <c r="L862" t="s">
        <v>4762</v>
      </c>
      <c r="M862">
        <v>17065</v>
      </c>
      <c r="N862">
        <v>0</v>
      </c>
      <c r="O862">
        <v>27</v>
      </c>
      <c r="P862" t="s">
        <v>12726</v>
      </c>
      <c r="Q862" t="s">
        <v>399</v>
      </c>
      <c r="R862" t="s">
        <v>977</v>
      </c>
      <c r="T862" t="s">
        <v>370</v>
      </c>
      <c r="U862" t="s">
        <v>296</v>
      </c>
    </row>
    <row r="863" spans="1:21" x14ac:dyDescent="0.3">
      <c r="A863" s="1" t="s">
        <v>4765</v>
      </c>
      <c r="B863" t="s">
        <v>350</v>
      </c>
      <c r="C863" t="s">
        <v>4769</v>
      </c>
      <c r="D863">
        <v>4035019</v>
      </c>
      <c r="E863" t="s">
        <v>4765</v>
      </c>
      <c r="F863" t="s">
        <v>901</v>
      </c>
      <c r="G863" t="s">
        <v>2878</v>
      </c>
      <c r="H863">
        <v>3</v>
      </c>
      <c r="I863" t="s">
        <v>4768</v>
      </c>
      <c r="J863">
        <v>83</v>
      </c>
      <c r="K863" s="1" t="s">
        <v>350</v>
      </c>
      <c r="L863" t="s">
        <v>4767</v>
      </c>
      <c r="M863">
        <v>20011</v>
      </c>
      <c r="N863">
        <v>1</v>
      </c>
      <c r="O863">
        <v>24</v>
      </c>
      <c r="P863" t="s">
        <v>12727</v>
      </c>
      <c r="Q863" t="s">
        <v>320</v>
      </c>
      <c r="R863" t="s">
        <v>438</v>
      </c>
      <c r="T863" t="s">
        <v>4766</v>
      </c>
      <c r="U863" t="s">
        <v>300</v>
      </c>
    </row>
    <row r="864" spans="1:21" x14ac:dyDescent="0.3">
      <c r="A864" s="1" t="s">
        <v>127</v>
      </c>
      <c r="B864" t="s">
        <v>453</v>
      </c>
      <c r="C864" t="s">
        <v>4772</v>
      </c>
      <c r="D864">
        <v>3046409</v>
      </c>
      <c r="E864" t="s">
        <v>127</v>
      </c>
      <c r="G864" t="s">
        <v>2347</v>
      </c>
      <c r="I864" t="s">
        <v>4771</v>
      </c>
      <c r="J864">
        <v>34</v>
      </c>
      <c r="K864" s="1" t="s">
        <v>453</v>
      </c>
      <c r="L864" t="s">
        <v>674</v>
      </c>
      <c r="M864">
        <v>18088</v>
      </c>
      <c r="N864">
        <v>3</v>
      </c>
      <c r="O864">
        <v>24</v>
      </c>
      <c r="P864" t="s">
        <v>12728</v>
      </c>
      <c r="Q864" t="s">
        <v>403</v>
      </c>
      <c r="R864" t="s">
        <v>606</v>
      </c>
      <c r="T864" t="s">
        <v>615</v>
      </c>
      <c r="U864" t="s">
        <v>296</v>
      </c>
    </row>
    <row r="865" spans="1:21" x14ac:dyDescent="0.3">
      <c r="A865" s="1" t="s">
        <v>4776</v>
      </c>
      <c r="B865" t="s">
        <v>350</v>
      </c>
      <c r="C865" t="s">
        <v>4778</v>
      </c>
      <c r="D865">
        <v>3066052</v>
      </c>
      <c r="E865" t="s">
        <v>4776</v>
      </c>
      <c r="F865" t="s">
        <v>342</v>
      </c>
      <c r="G865" t="s">
        <v>1885</v>
      </c>
      <c r="H865">
        <v>2</v>
      </c>
      <c r="I865" t="s">
        <v>4777</v>
      </c>
      <c r="J865">
        <v>10</v>
      </c>
      <c r="K865" s="1" t="s">
        <v>350</v>
      </c>
      <c r="L865" t="s">
        <v>516</v>
      </c>
      <c r="M865">
        <v>18974</v>
      </c>
      <c r="N865">
        <v>2</v>
      </c>
      <c r="O865">
        <v>24</v>
      </c>
      <c r="P865" t="s">
        <v>12729</v>
      </c>
      <c r="Q865" t="s">
        <v>331</v>
      </c>
      <c r="R865" t="s">
        <v>931</v>
      </c>
      <c r="T865" t="s">
        <v>732</v>
      </c>
      <c r="U865" t="s">
        <v>300</v>
      </c>
    </row>
    <row r="866" spans="1:21" x14ac:dyDescent="0.3">
      <c r="A866" s="1" t="s">
        <v>4779</v>
      </c>
      <c r="B866" t="s">
        <v>350</v>
      </c>
      <c r="C866" t="s">
        <v>4782</v>
      </c>
      <c r="D866">
        <v>14918</v>
      </c>
      <c r="E866" t="s">
        <v>4779</v>
      </c>
      <c r="F866" t="s">
        <v>880</v>
      </c>
      <c r="G866" t="s">
        <v>4783</v>
      </c>
      <c r="H866">
        <v>2</v>
      </c>
      <c r="I866" t="s">
        <v>4781</v>
      </c>
      <c r="J866">
        <v>13</v>
      </c>
      <c r="K866" s="1" t="s">
        <v>350</v>
      </c>
      <c r="L866" t="s">
        <v>763</v>
      </c>
      <c r="M866">
        <v>14465</v>
      </c>
      <c r="N866">
        <v>7</v>
      </c>
      <c r="O866">
        <v>29</v>
      </c>
      <c r="P866" t="s">
        <v>12730</v>
      </c>
      <c r="Q866" t="s">
        <v>403</v>
      </c>
      <c r="R866" t="s">
        <v>395</v>
      </c>
      <c r="T866" t="s">
        <v>4780</v>
      </c>
      <c r="U866" t="s">
        <v>300</v>
      </c>
    </row>
    <row r="867" spans="1:21" x14ac:dyDescent="0.3">
      <c r="A867" s="1" t="s">
        <v>4784</v>
      </c>
      <c r="C867" t="s">
        <v>4786</v>
      </c>
      <c r="E867" t="s">
        <v>4784</v>
      </c>
      <c r="J867">
        <v>0</v>
      </c>
      <c r="K867" s="1" t="s">
        <v>297</v>
      </c>
      <c r="L867" t="s">
        <v>4785</v>
      </c>
      <c r="M867">
        <v>19753</v>
      </c>
      <c r="N867">
        <v>0</v>
      </c>
      <c r="P867" t="s">
        <v>12731</v>
      </c>
      <c r="Q867" t="s">
        <v>297</v>
      </c>
      <c r="R867" t="s">
        <v>297</v>
      </c>
      <c r="T867" t="s">
        <v>1547</v>
      </c>
      <c r="U867" t="s">
        <v>296</v>
      </c>
    </row>
    <row r="868" spans="1:21" x14ac:dyDescent="0.3">
      <c r="A868" s="1" t="s">
        <v>4789</v>
      </c>
      <c r="B868" t="s">
        <v>350</v>
      </c>
      <c r="C868" t="s">
        <v>4791</v>
      </c>
      <c r="D868">
        <v>17395</v>
      </c>
      <c r="E868" t="s">
        <v>4789</v>
      </c>
      <c r="G868" t="s">
        <v>4792</v>
      </c>
      <c r="J868">
        <v>19</v>
      </c>
      <c r="K868" s="1" t="s">
        <v>350</v>
      </c>
      <c r="L868" t="s">
        <v>4790</v>
      </c>
      <c r="M868">
        <v>16204</v>
      </c>
      <c r="N868">
        <v>1</v>
      </c>
      <c r="O868">
        <v>26</v>
      </c>
      <c r="P868" t="s">
        <v>12732</v>
      </c>
      <c r="Q868" t="s">
        <v>494</v>
      </c>
      <c r="R868" t="s">
        <v>733</v>
      </c>
      <c r="T868" t="s">
        <v>734</v>
      </c>
      <c r="U868" t="s">
        <v>296</v>
      </c>
    </row>
    <row r="869" spans="1:21" x14ac:dyDescent="0.3">
      <c r="A869" s="1" t="s">
        <v>4793</v>
      </c>
      <c r="B869" t="s">
        <v>323</v>
      </c>
      <c r="C869" t="s">
        <v>4796</v>
      </c>
      <c r="E869" t="s">
        <v>4793</v>
      </c>
      <c r="G869" t="s">
        <v>2902</v>
      </c>
      <c r="J869">
        <v>80</v>
      </c>
      <c r="K869" s="1" t="s">
        <v>323</v>
      </c>
      <c r="L869" t="s">
        <v>4795</v>
      </c>
      <c r="M869">
        <v>1614</v>
      </c>
      <c r="N869">
        <v>10</v>
      </c>
      <c r="O869">
        <v>37</v>
      </c>
      <c r="P869" t="s">
        <v>12733</v>
      </c>
      <c r="Q869" t="s">
        <v>426</v>
      </c>
      <c r="R869" t="s">
        <v>518</v>
      </c>
      <c r="T869" t="s">
        <v>4794</v>
      </c>
      <c r="U869" t="s">
        <v>296</v>
      </c>
    </row>
    <row r="870" spans="1:21" x14ac:dyDescent="0.3">
      <c r="A870" s="1" t="s">
        <v>4798</v>
      </c>
      <c r="B870" t="s">
        <v>350</v>
      </c>
      <c r="C870" t="s">
        <v>4800</v>
      </c>
      <c r="E870" t="s">
        <v>4798</v>
      </c>
      <c r="G870" t="s">
        <v>4801</v>
      </c>
      <c r="J870">
        <v>18</v>
      </c>
      <c r="K870" s="1" t="s">
        <v>350</v>
      </c>
      <c r="L870" t="s">
        <v>2027</v>
      </c>
      <c r="M870">
        <v>15328</v>
      </c>
      <c r="N870">
        <v>0</v>
      </c>
      <c r="O870">
        <v>26</v>
      </c>
      <c r="P870" t="s">
        <v>12734</v>
      </c>
      <c r="Q870" t="s">
        <v>494</v>
      </c>
      <c r="R870" t="s">
        <v>487</v>
      </c>
      <c r="T870" t="s">
        <v>4799</v>
      </c>
      <c r="U870" t="s">
        <v>296</v>
      </c>
    </row>
    <row r="871" spans="1:21" x14ac:dyDescent="0.3">
      <c r="A871" s="1" t="s">
        <v>4802</v>
      </c>
      <c r="C871" t="s">
        <v>4804</v>
      </c>
      <c r="E871" t="s">
        <v>4802</v>
      </c>
      <c r="J871">
        <v>0</v>
      </c>
      <c r="K871" s="1" t="s">
        <v>297</v>
      </c>
      <c r="L871" t="s">
        <v>4803</v>
      </c>
      <c r="M871">
        <v>19757</v>
      </c>
      <c r="N871">
        <v>0</v>
      </c>
      <c r="P871" t="s">
        <v>12735</v>
      </c>
      <c r="Q871" t="s">
        <v>297</v>
      </c>
      <c r="R871" t="s">
        <v>297</v>
      </c>
      <c r="T871" t="s">
        <v>1361</v>
      </c>
      <c r="U871" t="s">
        <v>296</v>
      </c>
    </row>
    <row r="872" spans="1:21" x14ac:dyDescent="0.3">
      <c r="A872" s="1" t="s">
        <v>4805</v>
      </c>
      <c r="B872" t="s">
        <v>453</v>
      </c>
      <c r="C872" t="s">
        <v>4808</v>
      </c>
      <c r="D872">
        <v>14894</v>
      </c>
      <c r="E872" t="s">
        <v>4805</v>
      </c>
      <c r="G872" t="s">
        <v>3311</v>
      </c>
      <c r="I872" t="s">
        <v>4807</v>
      </c>
      <c r="J872">
        <v>33</v>
      </c>
      <c r="K872" s="1" t="s">
        <v>453</v>
      </c>
      <c r="L872" t="s">
        <v>4806</v>
      </c>
      <c r="M872">
        <v>14533</v>
      </c>
      <c r="N872">
        <v>7</v>
      </c>
      <c r="O872">
        <v>29</v>
      </c>
      <c r="P872" t="s">
        <v>12736</v>
      </c>
      <c r="Q872" t="s">
        <v>403</v>
      </c>
      <c r="R872" t="s">
        <v>377</v>
      </c>
      <c r="T872" t="s">
        <v>1236</v>
      </c>
      <c r="U872" t="s">
        <v>296</v>
      </c>
    </row>
    <row r="873" spans="1:21" x14ac:dyDescent="0.3">
      <c r="A873" s="1" t="s">
        <v>4809</v>
      </c>
      <c r="B873" t="s">
        <v>323</v>
      </c>
      <c r="C873" t="s">
        <v>4810</v>
      </c>
      <c r="D873">
        <v>2582456</v>
      </c>
      <c r="E873" t="s">
        <v>4809</v>
      </c>
      <c r="G873" t="s">
        <v>1913</v>
      </c>
      <c r="J873">
        <v>85</v>
      </c>
      <c r="K873" s="1" t="s">
        <v>323</v>
      </c>
      <c r="L873" t="s">
        <v>1536</v>
      </c>
      <c r="M873">
        <v>17338</v>
      </c>
      <c r="N873">
        <v>0</v>
      </c>
      <c r="O873">
        <v>24</v>
      </c>
      <c r="P873" t="s">
        <v>12737</v>
      </c>
      <c r="Q873" t="s">
        <v>426</v>
      </c>
      <c r="R873" t="s">
        <v>551</v>
      </c>
      <c r="T873" t="s">
        <v>428</v>
      </c>
      <c r="U873" t="s">
        <v>296</v>
      </c>
    </row>
    <row r="874" spans="1:21" x14ac:dyDescent="0.3">
      <c r="A874" s="1" t="s">
        <v>4812</v>
      </c>
      <c r="B874" t="s">
        <v>313</v>
      </c>
      <c r="C874" t="s">
        <v>4814</v>
      </c>
      <c r="D874">
        <v>13966</v>
      </c>
      <c r="E874" t="s">
        <v>4812</v>
      </c>
      <c r="G874" t="s">
        <v>4815</v>
      </c>
      <c r="J874">
        <v>5</v>
      </c>
      <c r="K874" s="1" t="s">
        <v>313</v>
      </c>
      <c r="L874" t="s">
        <v>4813</v>
      </c>
      <c r="M874">
        <v>13270</v>
      </c>
      <c r="N874">
        <v>5</v>
      </c>
      <c r="O874">
        <v>30</v>
      </c>
      <c r="P874" t="s">
        <v>12738</v>
      </c>
      <c r="Q874" t="s">
        <v>347</v>
      </c>
      <c r="R874" t="s">
        <v>745</v>
      </c>
      <c r="T874" t="s">
        <v>2067</v>
      </c>
      <c r="U874" t="s">
        <v>296</v>
      </c>
    </row>
    <row r="875" spans="1:21" x14ac:dyDescent="0.3">
      <c r="A875" s="1" t="s">
        <v>4817</v>
      </c>
      <c r="B875" t="s">
        <v>439</v>
      </c>
      <c r="C875" t="s">
        <v>4820</v>
      </c>
      <c r="D875">
        <v>17475</v>
      </c>
      <c r="E875" t="s">
        <v>4817</v>
      </c>
      <c r="F875" t="s">
        <v>880</v>
      </c>
      <c r="G875" t="s">
        <v>1860</v>
      </c>
      <c r="I875" t="s">
        <v>4819</v>
      </c>
      <c r="J875">
        <v>5</v>
      </c>
      <c r="K875" s="1" t="s">
        <v>439</v>
      </c>
      <c r="L875" t="s">
        <v>4818</v>
      </c>
      <c r="M875">
        <v>17286</v>
      </c>
      <c r="N875">
        <v>5</v>
      </c>
      <c r="O875">
        <v>27</v>
      </c>
      <c r="P875" t="s">
        <v>12739</v>
      </c>
      <c r="Q875" t="s">
        <v>362</v>
      </c>
      <c r="R875" t="s">
        <v>477</v>
      </c>
      <c r="T875" t="s">
        <v>370</v>
      </c>
      <c r="U875" t="s">
        <v>300</v>
      </c>
    </row>
    <row r="876" spans="1:21" x14ac:dyDescent="0.3">
      <c r="A876" s="1" t="s">
        <v>4821</v>
      </c>
      <c r="B876" t="s">
        <v>350</v>
      </c>
      <c r="C876" t="s">
        <v>4823</v>
      </c>
      <c r="D876">
        <v>14909</v>
      </c>
      <c r="E876" t="s">
        <v>4821</v>
      </c>
      <c r="G876" t="s">
        <v>4824</v>
      </c>
      <c r="I876" t="s">
        <v>4822</v>
      </c>
      <c r="J876">
        <v>12</v>
      </c>
      <c r="K876" s="1" t="s">
        <v>350</v>
      </c>
      <c r="L876" t="s">
        <v>763</v>
      </c>
      <c r="M876">
        <v>13957</v>
      </c>
      <c r="N876">
        <v>7</v>
      </c>
      <c r="O876">
        <v>29</v>
      </c>
      <c r="P876" t="s">
        <v>12740</v>
      </c>
      <c r="Q876" t="s">
        <v>403</v>
      </c>
      <c r="R876" t="s">
        <v>759</v>
      </c>
      <c r="T876" t="s">
        <v>2149</v>
      </c>
      <c r="U876" t="s">
        <v>296</v>
      </c>
    </row>
    <row r="877" spans="1:21" x14ac:dyDescent="0.3">
      <c r="A877" s="1" t="s">
        <v>4825</v>
      </c>
      <c r="B877" t="s">
        <v>323</v>
      </c>
      <c r="C877" t="s">
        <v>4828</v>
      </c>
      <c r="D877">
        <v>3935107</v>
      </c>
      <c r="E877" t="s">
        <v>4825</v>
      </c>
      <c r="G877" t="s">
        <v>4829</v>
      </c>
      <c r="I877" t="s">
        <v>4827</v>
      </c>
      <c r="J877">
        <v>40</v>
      </c>
      <c r="K877" s="1" t="s">
        <v>323</v>
      </c>
      <c r="L877" t="s">
        <v>4826</v>
      </c>
      <c r="M877">
        <v>20424</v>
      </c>
      <c r="N877">
        <v>1</v>
      </c>
      <c r="O877">
        <v>23</v>
      </c>
      <c r="P877" t="s">
        <v>12741</v>
      </c>
      <c r="Q877" t="s">
        <v>310</v>
      </c>
      <c r="R877" t="s">
        <v>391</v>
      </c>
      <c r="T877" t="s">
        <v>1130</v>
      </c>
      <c r="U877" t="s">
        <v>296</v>
      </c>
    </row>
    <row r="878" spans="1:21" x14ac:dyDescent="0.3">
      <c r="A878" s="1" t="s">
        <v>4830</v>
      </c>
      <c r="B878" t="s">
        <v>350</v>
      </c>
      <c r="C878" t="s">
        <v>4834</v>
      </c>
      <c r="D878">
        <v>3932442</v>
      </c>
      <c r="E878" t="s">
        <v>4830</v>
      </c>
      <c r="F878" t="s">
        <v>367</v>
      </c>
      <c r="G878" t="s">
        <v>4835</v>
      </c>
      <c r="H878">
        <v>2</v>
      </c>
      <c r="I878" t="s">
        <v>4833</v>
      </c>
      <c r="J878">
        <v>19</v>
      </c>
      <c r="K878" s="1" t="s">
        <v>350</v>
      </c>
      <c r="L878" t="s">
        <v>4832</v>
      </c>
      <c r="M878">
        <v>20398</v>
      </c>
      <c r="N878">
        <v>1</v>
      </c>
      <c r="O878">
        <v>22</v>
      </c>
      <c r="P878" t="s">
        <v>12742</v>
      </c>
      <c r="Q878" t="s">
        <v>295</v>
      </c>
      <c r="R878" t="s">
        <v>1240</v>
      </c>
      <c r="T878" t="s">
        <v>4831</v>
      </c>
      <c r="U878" t="s">
        <v>300</v>
      </c>
    </row>
    <row r="879" spans="1:21" x14ac:dyDescent="0.3">
      <c r="A879" s="1" t="s">
        <v>4836</v>
      </c>
      <c r="B879" t="s">
        <v>439</v>
      </c>
      <c r="C879" t="s">
        <v>4838</v>
      </c>
      <c r="D879">
        <v>16916</v>
      </c>
      <c r="E879" t="s">
        <v>4836</v>
      </c>
      <c r="G879" t="s">
        <v>4839</v>
      </c>
      <c r="J879">
        <v>1</v>
      </c>
      <c r="K879" s="1" t="s">
        <v>439</v>
      </c>
      <c r="L879" t="s">
        <v>4837</v>
      </c>
      <c r="M879">
        <v>16412</v>
      </c>
      <c r="N879">
        <v>5</v>
      </c>
      <c r="O879">
        <v>27</v>
      </c>
      <c r="P879" t="s">
        <v>12743</v>
      </c>
      <c r="Q879" t="s">
        <v>310</v>
      </c>
      <c r="R879" t="s">
        <v>477</v>
      </c>
      <c r="T879" t="s">
        <v>862</v>
      </c>
      <c r="U879" t="s">
        <v>296</v>
      </c>
    </row>
    <row r="880" spans="1:21" x14ac:dyDescent="0.3">
      <c r="A880" s="1" t="s">
        <v>4840</v>
      </c>
      <c r="B880" t="s">
        <v>323</v>
      </c>
      <c r="C880" t="s">
        <v>4842</v>
      </c>
      <c r="D880">
        <v>2971581</v>
      </c>
      <c r="E880" t="s">
        <v>4840</v>
      </c>
      <c r="G880" t="s">
        <v>4843</v>
      </c>
      <c r="J880">
        <v>48</v>
      </c>
      <c r="K880" s="1" t="s">
        <v>323</v>
      </c>
      <c r="L880" t="s">
        <v>4841</v>
      </c>
      <c r="M880">
        <v>19718</v>
      </c>
      <c r="N880">
        <v>2</v>
      </c>
      <c r="O880">
        <v>24</v>
      </c>
      <c r="P880" t="s">
        <v>12744</v>
      </c>
      <c r="Q880" t="s">
        <v>347</v>
      </c>
      <c r="R880" t="s">
        <v>518</v>
      </c>
      <c r="T880" t="s">
        <v>1750</v>
      </c>
      <c r="U880" t="s">
        <v>296</v>
      </c>
    </row>
    <row r="881" spans="1:21" x14ac:dyDescent="0.3">
      <c r="A881" s="1" t="s">
        <v>4844</v>
      </c>
      <c r="B881" t="s">
        <v>565</v>
      </c>
      <c r="C881" t="s">
        <v>4846</v>
      </c>
      <c r="D881">
        <v>13341</v>
      </c>
      <c r="E881" t="s">
        <v>4844</v>
      </c>
      <c r="G881" t="s">
        <v>2052</v>
      </c>
      <c r="J881">
        <v>38</v>
      </c>
      <c r="K881" s="1" t="s">
        <v>453</v>
      </c>
      <c r="L881" t="s">
        <v>4845</v>
      </c>
      <c r="M881">
        <v>10991</v>
      </c>
      <c r="N881">
        <v>9</v>
      </c>
      <c r="O881">
        <v>32</v>
      </c>
      <c r="P881" t="s">
        <v>12745</v>
      </c>
      <c r="Q881" t="s">
        <v>362</v>
      </c>
      <c r="R881" t="s">
        <v>662</v>
      </c>
      <c r="T881" t="s">
        <v>510</v>
      </c>
      <c r="U881" t="s">
        <v>296</v>
      </c>
    </row>
    <row r="882" spans="1:21" x14ac:dyDescent="0.3">
      <c r="A882" s="1" t="s">
        <v>4847</v>
      </c>
      <c r="B882" t="s">
        <v>350</v>
      </c>
      <c r="C882" t="s">
        <v>4849</v>
      </c>
      <c r="D882">
        <v>3966261</v>
      </c>
      <c r="E882" t="s">
        <v>4847</v>
      </c>
      <c r="G882" t="s">
        <v>4850</v>
      </c>
      <c r="H882">
        <v>3</v>
      </c>
      <c r="J882">
        <v>16</v>
      </c>
      <c r="K882" s="1" t="s">
        <v>350</v>
      </c>
      <c r="L882" t="s">
        <v>4848</v>
      </c>
      <c r="M882">
        <v>17904</v>
      </c>
      <c r="N882">
        <v>3</v>
      </c>
      <c r="O882">
        <v>30</v>
      </c>
      <c r="P882" t="s">
        <v>12746</v>
      </c>
      <c r="Q882" t="s">
        <v>426</v>
      </c>
      <c r="R882" t="s">
        <v>689</v>
      </c>
      <c r="T882" t="s">
        <v>1130</v>
      </c>
      <c r="U882" t="s">
        <v>296</v>
      </c>
    </row>
    <row r="883" spans="1:21" x14ac:dyDescent="0.3">
      <c r="A883" s="1" t="s">
        <v>246</v>
      </c>
      <c r="B883" t="s">
        <v>439</v>
      </c>
      <c r="C883" t="s">
        <v>4858</v>
      </c>
      <c r="D883">
        <v>2971573</v>
      </c>
      <c r="E883" t="s">
        <v>246</v>
      </c>
      <c r="F883" t="s">
        <v>697</v>
      </c>
      <c r="G883" t="s">
        <v>1847</v>
      </c>
      <c r="H883">
        <v>1</v>
      </c>
      <c r="I883" t="s">
        <v>4857</v>
      </c>
      <c r="J883">
        <v>7</v>
      </c>
      <c r="K883" s="1" t="s">
        <v>439</v>
      </c>
      <c r="L883" t="s">
        <v>4856</v>
      </c>
      <c r="M883">
        <v>18215</v>
      </c>
      <c r="N883">
        <v>3</v>
      </c>
      <c r="O883">
        <v>25</v>
      </c>
      <c r="P883" t="s">
        <v>12747</v>
      </c>
      <c r="Q883" t="s">
        <v>362</v>
      </c>
      <c r="R883" t="s">
        <v>733</v>
      </c>
      <c r="T883" t="s">
        <v>4855</v>
      </c>
      <c r="U883" t="s">
        <v>300</v>
      </c>
    </row>
    <row r="884" spans="1:21" x14ac:dyDescent="0.3">
      <c r="A884" s="1" t="s">
        <v>4859</v>
      </c>
      <c r="B884" t="s">
        <v>350</v>
      </c>
      <c r="C884" t="s">
        <v>4860</v>
      </c>
      <c r="D884">
        <v>2576762</v>
      </c>
      <c r="E884" t="s">
        <v>4859</v>
      </c>
      <c r="G884" t="s">
        <v>963</v>
      </c>
      <c r="J884">
        <v>12</v>
      </c>
      <c r="K884" s="1" t="s">
        <v>350</v>
      </c>
      <c r="L884" t="s">
        <v>572</v>
      </c>
      <c r="M884">
        <v>18472</v>
      </c>
      <c r="N884">
        <v>0</v>
      </c>
      <c r="O884">
        <v>25</v>
      </c>
      <c r="P884" t="s">
        <v>12748</v>
      </c>
      <c r="Q884" t="s">
        <v>320</v>
      </c>
      <c r="R884" t="s">
        <v>319</v>
      </c>
      <c r="T884" t="s">
        <v>649</v>
      </c>
      <c r="U884" t="s">
        <v>296</v>
      </c>
    </row>
    <row r="885" spans="1:21" x14ac:dyDescent="0.3">
      <c r="A885" s="1" t="s">
        <v>4862</v>
      </c>
      <c r="B885" t="s">
        <v>350</v>
      </c>
      <c r="C885" t="s">
        <v>4863</v>
      </c>
      <c r="D885">
        <v>15741</v>
      </c>
      <c r="E885" t="s">
        <v>4862</v>
      </c>
      <c r="G885" t="s">
        <v>4864</v>
      </c>
      <c r="J885">
        <v>18</v>
      </c>
      <c r="K885" s="1" t="s">
        <v>350</v>
      </c>
      <c r="L885" t="s">
        <v>802</v>
      </c>
      <c r="M885">
        <v>15922</v>
      </c>
      <c r="N885">
        <v>1</v>
      </c>
      <c r="O885">
        <v>28</v>
      </c>
      <c r="P885" t="s">
        <v>12749</v>
      </c>
      <c r="Q885" t="s">
        <v>320</v>
      </c>
      <c r="R885" t="s">
        <v>349</v>
      </c>
      <c r="T885" t="s">
        <v>3177</v>
      </c>
      <c r="U885" t="s">
        <v>296</v>
      </c>
    </row>
    <row r="886" spans="1:21" x14ac:dyDescent="0.3">
      <c r="A886" s="1" t="s">
        <v>97</v>
      </c>
      <c r="B886" t="s">
        <v>453</v>
      </c>
      <c r="C886" t="s">
        <v>4866</v>
      </c>
      <c r="D886">
        <v>3051392</v>
      </c>
      <c r="E886" t="s">
        <v>97</v>
      </c>
      <c r="F886" t="s">
        <v>748</v>
      </c>
      <c r="G886" t="s">
        <v>1486</v>
      </c>
      <c r="H886">
        <v>1</v>
      </c>
      <c r="I886" t="s">
        <v>4865</v>
      </c>
      <c r="J886">
        <v>21</v>
      </c>
      <c r="K886" s="1" t="s">
        <v>453</v>
      </c>
      <c r="L886" t="s">
        <v>4472</v>
      </c>
      <c r="M886">
        <v>17923</v>
      </c>
      <c r="N886">
        <v>3</v>
      </c>
      <c r="O886">
        <v>24</v>
      </c>
      <c r="P886" t="s">
        <v>12750</v>
      </c>
      <c r="Q886" t="s">
        <v>310</v>
      </c>
      <c r="R886" t="s">
        <v>578</v>
      </c>
      <c r="T886" t="s">
        <v>2489</v>
      </c>
      <c r="U886" t="s">
        <v>300</v>
      </c>
    </row>
    <row r="887" spans="1:21" x14ac:dyDescent="0.3">
      <c r="A887" s="1" t="s">
        <v>110</v>
      </c>
      <c r="B887" t="s">
        <v>453</v>
      </c>
      <c r="C887" t="s">
        <v>4869</v>
      </c>
      <c r="D887">
        <v>3052117</v>
      </c>
      <c r="E887" t="s">
        <v>110</v>
      </c>
      <c r="F887" t="s">
        <v>1392</v>
      </c>
      <c r="G887" t="s">
        <v>4870</v>
      </c>
      <c r="H887">
        <v>1</v>
      </c>
      <c r="I887" t="s">
        <v>4868</v>
      </c>
      <c r="J887">
        <v>30</v>
      </c>
      <c r="K887" s="1" t="s">
        <v>453</v>
      </c>
      <c r="L887" t="s">
        <v>4867</v>
      </c>
      <c r="M887">
        <v>20128</v>
      </c>
      <c r="N887">
        <v>1</v>
      </c>
      <c r="O887">
        <v>25</v>
      </c>
      <c r="P887" t="s">
        <v>12751</v>
      </c>
      <c r="Q887" t="s">
        <v>639</v>
      </c>
      <c r="R887" t="s">
        <v>571</v>
      </c>
      <c r="S887" t="s">
        <v>388</v>
      </c>
      <c r="T887" t="s">
        <v>3548</v>
      </c>
      <c r="U887" t="s">
        <v>300</v>
      </c>
    </row>
    <row r="888" spans="1:21" x14ac:dyDescent="0.3">
      <c r="A888" s="1" t="s">
        <v>4872</v>
      </c>
      <c r="B888" t="s">
        <v>350</v>
      </c>
      <c r="C888" t="s">
        <v>4874</v>
      </c>
      <c r="D888">
        <v>14688</v>
      </c>
      <c r="E888" t="s">
        <v>4872</v>
      </c>
      <c r="G888" t="s">
        <v>2013</v>
      </c>
      <c r="J888">
        <v>18</v>
      </c>
      <c r="K888" s="1" t="s">
        <v>350</v>
      </c>
      <c r="L888" t="s">
        <v>1294</v>
      </c>
      <c r="M888">
        <v>15834</v>
      </c>
      <c r="N888">
        <v>1</v>
      </c>
      <c r="O888">
        <v>28</v>
      </c>
      <c r="P888" t="s">
        <v>12752</v>
      </c>
      <c r="Q888" t="s">
        <v>331</v>
      </c>
      <c r="R888" t="s">
        <v>571</v>
      </c>
      <c r="T888" t="s">
        <v>4873</v>
      </c>
      <c r="U888" t="s">
        <v>296</v>
      </c>
    </row>
    <row r="889" spans="1:21" x14ac:dyDescent="0.3">
      <c r="A889" s="1" t="s">
        <v>4875</v>
      </c>
      <c r="B889" t="s">
        <v>350</v>
      </c>
      <c r="C889" t="s">
        <v>4877</v>
      </c>
      <c r="D889">
        <v>3122167</v>
      </c>
      <c r="E889" t="s">
        <v>4875</v>
      </c>
      <c r="F889" t="s">
        <v>418</v>
      </c>
      <c r="G889" t="s">
        <v>2208</v>
      </c>
      <c r="I889" t="s">
        <v>4876</v>
      </c>
      <c r="J889">
        <v>10</v>
      </c>
      <c r="K889" s="1" t="s">
        <v>350</v>
      </c>
      <c r="L889" t="s">
        <v>1393</v>
      </c>
      <c r="M889">
        <v>20182</v>
      </c>
      <c r="N889">
        <v>1</v>
      </c>
      <c r="O889">
        <v>23</v>
      </c>
      <c r="P889" t="s">
        <v>12753</v>
      </c>
      <c r="Q889" t="s">
        <v>347</v>
      </c>
      <c r="R889" t="s">
        <v>364</v>
      </c>
      <c r="T889" t="s">
        <v>1841</v>
      </c>
      <c r="U889" t="s">
        <v>306</v>
      </c>
    </row>
    <row r="890" spans="1:21" x14ac:dyDescent="0.3">
      <c r="A890" s="1" t="s">
        <v>4878</v>
      </c>
      <c r="B890" t="s">
        <v>313</v>
      </c>
      <c r="C890" t="s">
        <v>4881</v>
      </c>
      <c r="D890">
        <v>3052118</v>
      </c>
      <c r="E890" t="s">
        <v>4878</v>
      </c>
      <c r="G890" t="s">
        <v>499</v>
      </c>
      <c r="H890">
        <v>4</v>
      </c>
      <c r="J890">
        <v>8</v>
      </c>
      <c r="K890" s="1" t="s">
        <v>313</v>
      </c>
      <c r="L890" t="s">
        <v>4880</v>
      </c>
      <c r="M890">
        <v>19343</v>
      </c>
      <c r="N890">
        <v>2</v>
      </c>
      <c r="O890">
        <v>24</v>
      </c>
      <c r="P890" t="s">
        <v>12754</v>
      </c>
      <c r="Q890" t="s">
        <v>320</v>
      </c>
      <c r="R890" t="s">
        <v>826</v>
      </c>
      <c r="S890" t="s">
        <v>512</v>
      </c>
      <c r="T890" t="s">
        <v>4879</v>
      </c>
      <c r="U890" t="s">
        <v>513</v>
      </c>
    </row>
    <row r="891" spans="1:21" x14ac:dyDescent="0.3">
      <c r="A891" s="1" t="s">
        <v>4882</v>
      </c>
      <c r="B891" t="s">
        <v>439</v>
      </c>
      <c r="C891" t="s">
        <v>4883</v>
      </c>
      <c r="D891">
        <v>2971374</v>
      </c>
      <c r="E891" t="s">
        <v>4882</v>
      </c>
      <c r="G891" t="s">
        <v>4884</v>
      </c>
      <c r="J891">
        <v>3</v>
      </c>
      <c r="K891" s="1" t="s">
        <v>439</v>
      </c>
      <c r="L891" t="s">
        <v>1977</v>
      </c>
      <c r="M891">
        <v>18712</v>
      </c>
      <c r="N891">
        <v>0</v>
      </c>
      <c r="O891">
        <v>25</v>
      </c>
      <c r="P891" t="s">
        <v>12755</v>
      </c>
      <c r="Q891" t="s">
        <v>347</v>
      </c>
      <c r="R891" t="s">
        <v>387</v>
      </c>
      <c r="T891" t="s">
        <v>1457</v>
      </c>
      <c r="U891" t="s">
        <v>296</v>
      </c>
    </row>
    <row r="892" spans="1:21" x14ac:dyDescent="0.3">
      <c r="A892" s="1" t="s">
        <v>4886</v>
      </c>
      <c r="B892" t="s">
        <v>350</v>
      </c>
      <c r="C892" t="s">
        <v>4889</v>
      </c>
      <c r="D892">
        <v>3043134</v>
      </c>
      <c r="E892" t="s">
        <v>4886</v>
      </c>
      <c r="F892" t="s">
        <v>748</v>
      </c>
      <c r="G892" t="s">
        <v>4890</v>
      </c>
      <c r="I892" t="s">
        <v>4888</v>
      </c>
      <c r="J892">
        <v>11</v>
      </c>
      <c r="K892" s="1" t="s">
        <v>350</v>
      </c>
      <c r="L892" t="s">
        <v>495</v>
      </c>
      <c r="M892">
        <v>19582</v>
      </c>
      <c r="N892">
        <v>2</v>
      </c>
      <c r="O892">
        <v>23</v>
      </c>
      <c r="P892" t="s">
        <v>12756</v>
      </c>
      <c r="Q892" t="s">
        <v>310</v>
      </c>
      <c r="R892" t="s">
        <v>4887</v>
      </c>
      <c r="T892" t="s">
        <v>1052</v>
      </c>
      <c r="U892" t="s">
        <v>306</v>
      </c>
    </row>
    <row r="893" spans="1:21" x14ac:dyDescent="0.3">
      <c r="A893" s="1" t="s">
        <v>4891</v>
      </c>
      <c r="B893" t="s">
        <v>453</v>
      </c>
      <c r="C893" t="s">
        <v>4892</v>
      </c>
      <c r="D893">
        <v>13212</v>
      </c>
      <c r="E893" t="s">
        <v>4891</v>
      </c>
      <c r="G893" t="s">
        <v>4893</v>
      </c>
      <c r="J893">
        <v>26</v>
      </c>
      <c r="K893" s="1" t="s">
        <v>453</v>
      </c>
      <c r="L893" t="s">
        <v>3040</v>
      </c>
      <c r="M893">
        <v>12285</v>
      </c>
      <c r="N893">
        <v>6</v>
      </c>
      <c r="O893">
        <v>30</v>
      </c>
      <c r="P893" t="s">
        <v>12757</v>
      </c>
      <c r="Q893" t="s">
        <v>331</v>
      </c>
      <c r="R893" t="s">
        <v>461</v>
      </c>
      <c r="T893" t="s">
        <v>1130</v>
      </c>
      <c r="U893" t="s">
        <v>296</v>
      </c>
    </row>
    <row r="894" spans="1:21" x14ac:dyDescent="0.3">
      <c r="A894" s="1" t="s">
        <v>4895</v>
      </c>
      <c r="B894" t="s">
        <v>323</v>
      </c>
      <c r="C894" t="s">
        <v>4897</v>
      </c>
      <c r="D894">
        <v>16964</v>
      </c>
      <c r="E894" t="s">
        <v>4895</v>
      </c>
      <c r="G894" t="s">
        <v>4898</v>
      </c>
      <c r="J894">
        <v>86</v>
      </c>
      <c r="K894" s="1" t="s">
        <v>323</v>
      </c>
      <c r="L894" t="s">
        <v>4896</v>
      </c>
      <c r="M894">
        <v>15962</v>
      </c>
      <c r="N894">
        <v>2</v>
      </c>
      <c r="O894">
        <v>27</v>
      </c>
      <c r="P894" t="s">
        <v>12758</v>
      </c>
      <c r="Q894" t="s">
        <v>426</v>
      </c>
      <c r="R894" t="s">
        <v>1056</v>
      </c>
      <c r="T894" t="s">
        <v>1248</v>
      </c>
      <c r="U894" t="s">
        <v>296</v>
      </c>
    </row>
    <row r="895" spans="1:21" x14ac:dyDescent="0.3">
      <c r="A895" s="1" t="s">
        <v>4899</v>
      </c>
      <c r="B895" t="s">
        <v>350</v>
      </c>
      <c r="C895" t="s">
        <v>4901</v>
      </c>
      <c r="D895">
        <v>3115365</v>
      </c>
      <c r="E895" t="s">
        <v>4899</v>
      </c>
      <c r="F895" t="s">
        <v>446</v>
      </c>
      <c r="G895" t="s">
        <v>1217</v>
      </c>
      <c r="H895">
        <v>1</v>
      </c>
      <c r="I895" t="s">
        <v>4900</v>
      </c>
      <c r="J895">
        <v>14</v>
      </c>
      <c r="K895" s="1" t="s">
        <v>350</v>
      </c>
      <c r="L895" t="s">
        <v>2850</v>
      </c>
      <c r="M895">
        <v>20079</v>
      </c>
      <c r="N895">
        <v>1</v>
      </c>
      <c r="O895">
        <v>23</v>
      </c>
      <c r="P895" t="s">
        <v>12759</v>
      </c>
      <c r="Q895" t="s">
        <v>362</v>
      </c>
      <c r="R895" t="s">
        <v>842</v>
      </c>
      <c r="T895" t="s">
        <v>1858</v>
      </c>
      <c r="U895" t="s">
        <v>300</v>
      </c>
    </row>
    <row r="896" spans="1:21" x14ac:dyDescent="0.3">
      <c r="A896" s="1" t="s">
        <v>4902</v>
      </c>
      <c r="B896" t="s">
        <v>453</v>
      </c>
      <c r="C896" t="s">
        <v>4903</v>
      </c>
      <c r="D896">
        <v>2613133</v>
      </c>
      <c r="E896" t="s">
        <v>4902</v>
      </c>
      <c r="G896" t="s">
        <v>2846</v>
      </c>
      <c r="J896">
        <v>40</v>
      </c>
      <c r="K896" s="1" t="s">
        <v>453</v>
      </c>
      <c r="L896" t="s">
        <v>1121</v>
      </c>
      <c r="M896">
        <v>17100</v>
      </c>
      <c r="N896">
        <v>0</v>
      </c>
      <c r="O896">
        <v>25</v>
      </c>
      <c r="P896" t="s">
        <v>12760</v>
      </c>
      <c r="Q896" t="s">
        <v>310</v>
      </c>
      <c r="R896" t="s">
        <v>312</v>
      </c>
      <c r="T896" t="s">
        <v>1118</v>
      </c>
      <c r="U896" t="s">
        <v>296</v>
      </c>
    </row>
    <row r="897" spans="1:21" x14ac:dyDescent="0.3">
      <c r="A897" s="1" t="s">
        <v>4905</v>
      </c>
      <c r="B897" t="s">
        <v>439</v>
      </c>
      <c r="C897" t="s">
        <v>4907</v>
      </c>
      <c r="D897">
        <v>2574044</v>
      </c>
      <c r="E897" t="s">
        <v>4905</v>
      </c>
      <c r="G897" t="s">
        <v>2197</v>
      </c>
      <c r="J897">
        <v>3</v>
      </c>
      <c r="K897" s="1" t="s">
        <v>439</v>
      </c>
      <c r="L897" t="s">
        <v>4906</v>
      </c>
      <c r="M897">
        <v>17379</v>
      </c>
      <c r="N897">
        <v>0</v>
      </c>
      <c r="O897">
        <v>25</v>
      </c>
      <c r="P897" t="s">
        <v>12761</v>
      </c>
      <c r="Q897" t="s">
        <v>320</v>
      </c>
      <c r="R897" t="s">
        <v>759</v>
      </c>
      <c r="T897" t="s">
        <v>466</v>
      </c>
      <c r="U897" t="s">
        <v>296</v>
      </c>
    </row>
    <row r="898" spans="1:21" x14ac:dyDescent="0.3">
      <c r="A898" s="1" t="s">
        <v>4908</v>
      </c>
      <c r="B898" t="s">
        <v>323</v>
      </c>
      <c r="C898" t="s">
        <v>4911</v>
      </c>
      <c r="D898">
        <v>2574931</v>
      </c>
      <c r="E898" t="s">
        <v>4908</v>
      </c>
      <c r="F898" t="s">
        <v>1392</v>
      </c>
      <c r="G898" t="s">
        <v>4912</v>
      </c>
      <c r="I898" t="s">
        <v>4910</v>
      </c>
      <c r="J898">
        <v>86</v>
      </c>
      <c r="K898" s="1" t="s">
        <v>323</v>
      </c>
      <c r="L898" t="s">
        <v>4909</v>
      </c>
      <c r="M898">
        <v>17063</v>
      </c>
      <c r="N898">
        <v>4</v>
      </c>
      <c r="O898">
        <v>27</v>
      </c>
      <c r="P898" t="s">
        <v>12762</v>
      </c>
      <c r="Q898" t="s">
        <v>1359</v>
      </c>
      <c r="R898" t="s">
        <v>1023</v>
      </c>
      <c r="T898" t="s">
        <v>1025</v>
      </c>
      <c r="U898" t="s">
        <v>306</v>
      </c>
    </row>
    <row r="899" spans="1:21" x14ac:dyDescent="0.3">
      <c r="A899" s="1" t="s">
        <v>4913</v>
      </c>
      <c r="B899" t="s">
        <v>439</v>
      </c>
      <c r="C899" t="s">
        <v>4914</v>
      </c>
      <c r="E899" t="s">
        <v>4913</v>
      </c>
      <c r="J899">
        <v>4</v>
      </c>
      <c r="K899" s="1" t="s">
        <v>439</v>
      </c>
      <c r="L899" t="s">
        <v>950</v>
      </c>
      <c r="M899">
        <v>21094</v>
      </c>
      <c r="N899">
        <v>0</v>
      </c>
      <c r="P899" t="s">
        <v>12763</v>
      </c>
      <c r="Q899" t="s">
        <v>320</v>
      </c>
      <c r="R899" t="s">
        <v>438</v>
      </c>
      <c r="T899" t="s">
        <v>957</v>
      </c>
      <c r="U899" t="s">
        <v>296</v>
      </c>
    </row>
    <row r="900" spans="1:21" x14ac:dyDescent="0.3">
      <c r="A900" s="1" t="s">
        <v>4915</v>
      </c>
      <c r="B900" t="s">
        <v>453</v>
      </c>
      <c r="C900" t="s">
        <v>4918</v>
      </c>
      <c r="D900">
        <v>2975527</v>
      </c>
      <c r="E900" t="s">
        <v>4915</v>
      </c>
      <c r="G900" t="s">
        <v>3353</v>
      </c>
      <c r="J900">
        <v>35</v>
      </c>
      <c r="K900" s="1" t="s">
        <v>453</v>
      </c>
      <c r="L900" t="s">
        <v>4917</v>
      </c>
      <c r="M900">
        <v>18298</v>
      </c>
      <c r="N900">
        <v>0</v>
      </c>
      <c r="O900">
        <v>24</v>
      </c>
      <c r="P900" t="s">
        <v>12764</v>
      </c>
      <c r="Q900" t="s">
        <v>399</v>
      </c>
      <c r="R900" t="s">
        <v>582</v>
      </c>
      <c r="T900" t="s">
        <v>4916</v>
      </c>
      <c r="U900" t="s">
        <v>296</v>
      </c>
    </row>
    <row r="901" spans="1:21" x14ac:dyDescent="0.3">
      <c r="A901" s="1" t="s">
        <v>194</v>
      </c>
      <c r="B901" t="s">
        <v>313</v>
      </c>
      <c r="C901" t="s">
        <v>4921</v>
      </c>
      <c r="D901">
        <v>16760</v>
      </c>
      <c r="E901" t="s">
        <v>194</v>
      </c>
      <c r="F901" t="s">
        <v>539</v>
      </c>
      <c r="G901" t="s">
        <v>4922</v>
      </c>
      <c r="H901">
        <v>1</v>
      </c>
      <c r="I901" t="s">
        <v>4920</v>
      </c>
      <c r="J901">
        <v>10</v>
      </c>
      <c r="K901" s="1" t="s">
        <v>313</v>
      </c>
      <c r="L901" t="s">
        <v>4919</v>
      </c>
      <c r="M901">
        <v>16041</v>
      </c>
      <c r="N901">
        <v>5</v>
      </c>
      <c r="O901">
        <v>27</v>
      </c>
      <c r="P901" t="s">
        <v>12765</v>
      </c>
      <c r="Q901" t="s">
        <v>347</v>
      </c>
      <c r="R901" t="s">
        <v>614</v>
      </c>
      <c r="S901" t="s">
        <v>388</v>
      </c>
      <c r="T901" t="s">
        <v>1361</v>
      </c>
      <c r="U901" t="s">
        <v>300</v>
      </c>
    </row>
    <row r="902" spans="1:21" x14ac:dyDescent="0.3">
      <c r="A902" s="1" t="s">
        <v>4923</v>
      </c>
      <c r="B902" t="s">
        <v>313</v>
      </c>
      <c r="C902" t="s">
        <v>4925</v>
      </c>
      <c r="D902">
        <v>15935</v>
      </c>
      <c r="E902" t="s">
        <v>4923</v>
      </c>
      <c r="G902" t="s">
        <v>4926</v>
      </c>
      <c r="J902">
        <v>3</v>
      </c>
      <c r="K902" s="1" t="s">
        <v>313</v>
      </c>
      <c r="L902" t="s">
        <v>4924</v>
      </c>
      <c r="M902">
        <v>15037</v>
      </c>
      <c r="N902">
        <v>6</v>
      </c>
      <c r="O902">
        <v>29</v>
      </c>
      <c r="P902" t="s">
        <v>12766</v>
      </c>
      <c r="Q902" t="s">
        <v>320</v>
      </c>
      <c r="R902" t="s">
        <v>1198</v>
      </c>
      <c r="T902" t="s">
        <v>3519</v>
      </c>
      <c r="U902" t="s">
        <v>296</v>
      </c>
    </row>
    <row r="903" spans="1:21" x14ac:dyDescent="0.3">
      <c r="A903" s="1" t="s">
        <v>4927</v>
      </c>
      <c r="B903" t="s">
        <v>350</v>
      </c>
      <c r="C903" t="s">
        <v>4931</v>
      </c>
      <c r="D903">
        <v>3051751</v>
      </c>
      <c r="E903" t="s">
        <v>4927</v>
      </c>
      <c r="G903" t="s">
        <v>4932</v>
      </c>
      <c r="I903" t="s">
        <v>4930</v>
      </c>
      <c r="J903">
        <v>82</v>
      </c>
      <c r="K903" s="1" t="s">
        <v>350</v>
      </c>
      <c r="L903" t="s">
        <v>4929</v>
      </c>
      <c r="M903">
        <v>20629</v>
      </c>
      <c r="N903">
        <v>1</v>
      </c>
      <c r="O903">
        <v>24</v>
      </c>
      <c r="P903" t="s">
        <v>12767</v>
      </c>
      <c r="Q903" t="s">
        <v>403</v>
      </c>
      <c r="R903" t="s">
        <v>653</v>
      </c>
      <c r="T903" t="s">
        <v>4928</v>
      </c>
      <c r="U903" t="s">
        <v>296</v>
      </c>
    </row>
    <row r="904" spans="1:21" x14ac:dyDescent="0.3">
      <c r="A904" s="1" t="s">
        <v>4933</v>
      </c>
      <c r="B904" t="s">
        <v>323</v>
      </c>
      <c r="C904" t="s">
        <v>4934</v>
      </c>
      <c r="D904">
        <v>3117919</v>
      </c>
      <c r="E904" t="s">
        <v>4933</v>
      </c>
      <c r="J904">
        <v>17</v>
      </c>
      <c r="K904" s="1" t="s">
        <v>323</v>
      </c>
      <c r="L904" t="s">
        <v>1354</v>
      </c>
      <c r="M904">
        <v>21195</v>
      </c>
      <c r="N904">
        <v>0</v>
      </c>
      <c r="P904" t="s">
        <v>12768</v>
      </c>
      <c r="Q904" t="s">
        <v>305</v>
      </c>
      <c r="R904" t="s">
        <v>699</v>
      </c>
      <c r="S904" t="s">
        <v>411</v>
      </c>
      <c r="T904" t="s">
        <v>630</v>
      </c>
      <c r="U904" t="s">
        <v>296</v>
      </c>
    </row>
    <row r="905" spans="1:21" x14ac:dyDescent="0.3">
      <c r="A905" s="1" t="s">
        <v>4937</v>
      </c>
      <c r="B905" t="s">
        <v>350</v>
      </c>
      <c r="C905" t="s">
        <v>4939</v>
      </c>
      <c r="D905">
        <v>2515759</v>
      </c>
      <c r="E905" t="s">
        <v>4937</v>
      </c>
      <c r="F905" t="s">
        <v>329</v>
      </c>
      <c r="G905" t="s">
        <v>4940</v>
      </c>
      <c r="H905">
        <v>2</v>
      </c>
      <c r="I905" t="s">
        <v>4938</v>
      </c>
      <c r="J905">
        <v>15</v>
      </c>
      <c r="K905" s="1" t="s">
        <v>350</v>
      </c>
      <c r="L905" t="s">
        <v>836</v>
      </c>
      <c r="M905">
        <v>16919</v>
      </c>
      <c r="N905">
        <v>4</v>
      </c>
      <c r="O905">
        <v>25</v>
      </c>
      <c r="P905" t="s">
        <v>12769</v>
      </c>
      <c r="Q905" t="s">
        <v>403</v>
      </c>
      <c r="R905" t="s">
        <v>3006</v>
      </c>
      <c r="T905" t="s">
        <v>3852</v>
      </c>
      <c r="U905" t="s">
        <v>300</v>
      </c>
    </row>
    <row r="906" spans="1:21" x14ac:dyDescent="0.3">
      <c r="A906" s="1" t="s">
        <v>4942</v>
      </c>
      <c r="B906" t="s">
        <v>350</v>
      </c>
      <c r="C906" t="s">
        <v>4944</v>
      </c>
      <c r="D906">
        <v>4036341</v>
      </c>
      <c r="E906" t="s">
        <v>4942</v>
      </c>
      <c r="H906">
        <v>5</v>
      </c>
      <c r="J906">
        <v>87</v>
      </c>
      <c r="K906" s="1" t="s">
        <v>350</v>
      </c>
      <c r="L906" t="s">
        <v>680</v>
      </c>
      <c r="M906">
        <v>20226</v>
      </c>
      <c r="N906">
        <v>1</v>
      </c>
      <c r="P906" t="s">
        <v>12770</v>
      </c>
      <c r="Q906" t="s">
        <v>403</v>
      </c>
      <c r="R906" t="s">
        <v>395</v>
      </c>
      <c r="T906" t="s">
        <v>4943</v>
      </c>
      <c r="U906" t="s">
        <v>296</v>
      </c>
    </row>
    <row r="907" spans="1:21" x14ac:dyDescent="0.3">
      <c r="A907" s="1" t="s">
        <v>4947</v>
      </c>
      <c r="C907" t="s">
        <v>4950</v>
      </c>
      <c r="E907" t="s">
        <v>4947</v>
      </c>
      <c r="J907">
        <v>0</v>
      </c>
      <c r="K907" s="1" t="s">
        <v>297</v>
      </c>
      <c r="L907" t="s">
        <v>4949</v>
      </c>
      <c r="M907">
        <v>18866</v>
      </c>
      <c r="N907">
        <v>0</v>
      </c>
      <c r="P907" t="s">
        <v>12771</v>
      </c>
      <c r="Q907" t="s">
        <v>297</v>
      </c>
      <c r="R907" t="s">
        <v>297</v>
      </c>
      <c r="T907" t="s">
        <v>4948</v>
      </c>
      <c r="U907" t="s">
        <v>296</v>
      </c>
    </row>
    <row r="908" spans="1:21" x14ac:dyDescent="0.3">
      <c r="A908" s="1" t="s">
        <v>4951</v>
      </c>
      <c r="B908" t="s">
        <v>323</v>
      </c>
      <c r="C908" t="s">
        <v>4953</v>
      </c>
      <c r="D908">
        <v>2512458</v>
      </c>
      <c r="E908" t="s">
        <v>4951</v>
      </c>
      <c r="G908" t="s">
        <v>4954</v>
      </c>
      <c r="J908">
        <v>48</v>
      </c>
      <c r="K908" s="1" t="s">
        <v>323</v>
      </c>
      <c r="L908" t="s">
        <v>4952</v>
      </c>
      <c r="M908">
        <v>18677</v>
      </c>
      <c r="N908">
        <v>0</v>
      </c>
      <c r="O908">
        <v>26</v>
      </c>
      <c r="P908" t="s">
        <v>12772</v>
      </c>
      <c r="Q908" t="s">
        <v>295</v>
      </c>
      <c r="R908" t="s">
        <v>1170</v>
      </c>
      <c r="T908" t="s">
        <v>1122</v>
      </c>
      <c r="U908" t="s">
        <v>296</v>
      </c>
    </row>
    <row r="909" spans="1:21" x14ac:dyDescent="0.3">
      <c r="A909" s="1" t="s">
        <v>4956</v>
      </c>
      <c r="B909" t="s">
        <v>350</v>
      </c>
      <c r="C909" t="s">
        <v>4959</v>
      </c>
      <c r="D909">
        <v>2576952</v>
      </c>
      <c r="E909" t="s">
        <v>4956</v>
      </c>
      <c r="G909" t="s">
        <v>4960</v>
      </c>
      <c r="I909" t="s">
        <v>4958</v>
      </c>
      <c r="J909">
        <v>5</v>
      </c>
      <c r="K909" s="1" t="s">
        <v>350</v>
      </c>
      <c r="L909" t="s">
        <v>4957</v>
      </c>
      <c r="M909">
        <v>18249</v>
      </c>
      <c r="N909">
        <v>3</v>
      </c>
      <c r="O909">
        <v>26</v>
      </c>
      <c r="P909" t="s">
        <v>12773</v>
      </c>
      <c r="Q909" t="s">
        <v>331</v>
      </c>
      <c r="R909" t="s">
        <v>818</v>
      </c>
      <c r="T909" t="s">
        <v>836</v>
      </c>
      <c r="U909" t="s">
        <v>296</v>
      </c>
    </row>
    <row r="910" spans="1:21" x14ac:dyDescent="0.3">
      <c r="A910" s="1" t="s">
        <v>4962</v>
      </c>
      <c r="B910" t="s">
        <v>350</v>
      </c>
      <c r="C910" t="s">
        <v>4963</v>
      </c>
      <c r="D910">
        <v>14610</v>
      </c>
      <c r="E910" t="s">
        <v>4962</v>
      </c>
      <c r="G910" t="s">
        <v>4964</v>
      </c>
      <c r="J910">
        <v>14</v>
      </c>
      <c r="K910" s="1" t="s">
        <v>350</v>
      </c>
      <c r="L910" t="s">
        <v>3284</v>
      </c>
      <c r="M910">
        <v>14806</v>
      </c>
      <c r="N910">
        <v>3</v>
      </c>
      <c r="O910">
        <v>28</v>
      </c>
      <c r="P910" t="s">
        <v>12774</v>
      </c>
      <c r="Q910" t="s">
        <v>295</v>
      </c>
      <c r="R910" t="s">
        <v>818</v>
      </c>
      <c r="T910" t="s">
        <v>370</v>
      </c>
      <c r="U910" t="s">
        <v>296</v>
      </c>
    </row>
    <row r="911" spans="1:21" x14ac:dyDescent="0.3">
      <c r="A911" s="1" t="s">
        <v>4965</v>
      </c>
      <c r="B911" t="s">
        <v>350</v>
      </c>
      <c r="C911" t="s">
        <v>4966</v>
      </c>
      <c r="D911">
        <v>16824</v>
      </c>
      <c r="E911" t="s">
        <v>4965</v>
      </c>
      <c r="G911" t="s">
        <v>3939</v>
      </c>
      <c r="J911">
        <v>16</v>
      </c>
      <c r="K911" s="1" t="s">
        <v>350</v>
      </c>
      <c r="L911" t="s">
        <v>4422</v>
      </c>
      <c r="M911">
        <v>16347</v>
      </c>
      <c r="N911">
        <v>1</v>
      </c>
      <c r="O911">
        <v>26</v>
      </c>
      <c r="P911" t="s">
        <v>12775</v>
      </c>
      <c r="Q911" t="s">
        <v>403</v>
      </c>
      <c r="R911" t="s">
        <v>574</v>
      </c>
      <c r="T911" t="s">
        <v>1711</v>
      </c>
      <c r="U911" t="s">
        <v>296</v>
      </c>
    </row>
    <row r="912" spans="1:21" x14ac:dyDescent="0.3">
      <c r="A912" s="1" t="s">
        <v>185</v>
      </c>
      <c r="B912" t="s">
        <v>350</v>
      </c>
      <c r="C912" t="s">
        <v>4969</v>
      </c>
      <c r="D912">
        <v>13982</v>
      </c>
      <c r="E912" t="s">
        <v>185</v>
      </c>
      <c r="F912" t="s">
        <v>481</v>
      </c>
      <c r="G912" t="s">
        <v>2457</v>
      </c>
      <c r="H912">
        <v>1</v>
      </c>
      <c r="I912" t="s">
        <v>4968</v>
      </c>
      <c r="J912">
        <v>11</v>
      </c>
      <c r="K912" s="1" t="s">
        <v>350</v>
      </c>
      <c r="L912" t="s">
        <v>315</v>
      </c>
      <c r="M912">
        <v>13291</v>
      </c>
      <c r="N912">
        <v>8</v>
      </c>
      <c r="O912">
        <v>30</v>
      </c>
      <c r="P912" t="s">
        <v>12776</v>
      </c>
      <c r="Q912" t="s">
        <v>320</v>
      </c>
      <c r="R912" t="s">
        <v>689</v>
      </c>
      <c r="T912" t="s">
        <v>4967</v>
      </c>
      <c r="U912" t="s">
        <v>300</v>
      </c>
    </row>
    <row r="913" spans="1:21" x14ac:dyDescent="0.3">
      <c r="A913" s="1" t="s">
        <v>4970</v>
      </c>
      <c r="C913" t="s">
        <v>4971</v>
      </c>
      <c r="E913" t="s">
        <v>4970</v>
      </c>
      <c r="J913">
        <v>0</v>
      </c>
      <c r="K913" s="1" t="s">
        <v>297</v>
      </c>
      <c r="L913" t="s">
        <v>3524</v>
      </c>
      <c r="M913">
        <v>18750</v>
      </c>
      <c r="N913">
        <v>0</v>
      </c>
      <c r="P913" t="s">
        <v>12777</v>
      </c>
      <c r="Q913" t="s">
        <v>297</v>
      </c>
      <c r="R913" t="s">
        <v>297</v>
      </c>
      <c r="T913" t="s">
        <v>1052</v>
      </c>
      <c r="U913" t="s">
        <v>296</v>
      </c>
    </row>
    <row r="914" spans="1:21" x14ac:dyDescent="0.3">
      <c r="A914" s="1" t="s">
        <v>4972</v>
      </c>
      <c r="B914" t="s">
        <v>323</v>
      </c>
      <c r="C914" t="s">
        <v>4975</v>
      </c>
      <c r="D914">
        <v>17091</v>
      </c>
      <c r="E914" t="s">
        <v>4972</v>
      </c>
      <c r="F914" t="s">
        <v>329</v>
      </c>
      <c r="G914" t="s">
        <v>4954</v>
      </c>
      <c r="H914">
        <v>5</v>
      </c>
      <c r="I914" t="s">
        <v>4974</v>
      </c>
      <c r="J914">
        <v>86</v>
      </c>
      <c r="K914" s="1" t="s">
        <v>323</v>
      </c>
      <c r="L914" t="s">
        <v>4973</v>
      </c>
      <c r="M914">
        <v>16238</v>
      </c>
      <c r="N914">
        <v>5</v>
      </c>
      <c r="O914">
        <v>27</v>
      </c>
      <c r="P914" t="s">
        <v>12778</v>
      </c>
      <c r="Q914" t="s">
        <v>295</v>
      </c>
      <c r="R914" t="s">
        <v>689</v>
      </c>
      <c r="T914" t="s">
        <v>1763</v>
      </c>
      <c r="U914" t="s">
        <v>306</v>
      </c>
    </row>
    <row r="915" spans="1:21" x14ac:dyDescent="0.3">
      <c r="A915" s="1" t="s">
        <v>842</v>
      </c>
      <c r="B915" t="s">
        <v>350</v>
      </c>
      <c r="C915" t="s">
        <v>4976</v>
      </c>
      <c r="D915">
        <v>10517</v>
      </c>
      <c r="E915" t="s">
        <v>842</v>
      </c>
      <c r="G915" t="s">
        <v>4977</v>
      </c>
      <c r="J915">
        <v>15</v>
      </c>
      <c r="K915" s="1" t="s">
        <v>350</v>
      </c>
      <c r="L915" t="s">
        <v>315</v>
      </c>
      <c r="M915">
        <v>5100</v>
      </c>
      <c r="N915">
        <v>9</v>
      </c>
      <c r="O915">
        <v>33</v>
      </c>
      <c r="P915" t="s">
        <v>12779</v>
      </c>
      <c r="Q915" t="s">
        <v>320</v>
      </c>
      <c r="R915" t="s">
        <v>689</v>
      </c>
      <c r="T915" t="s">
        <v>3011</v>
      </c>
      <c r="U915" t="s">
        <v>296</v>
      </c>
    </row>
    <row r="916" spans="1:21" x14ac:dyDescent="0.3">
      <c r="A916" s="1" t="s">
        <v>4980</v>
      </c>
      <c r="B916" t="s">
        <v>439</v>
      </c>
      <c r="C916" t="s">
        <v>4982</v>
      </c>
      <c r="E916" t="s">
        <v>4980</v>
      </c>
      <c r="G916" t="s">
        <v>4983</v>
      </c>
      <c r="J916">
        <v>4</v>
      </c>
      <c r="K916" s="1" t="s">
        <v>439</v>
      </c>
      <c r="L916" t="s">
        <v>4981</v>
      </c>
      <c r="M916">
        <v>12088</v>
      </c>
      <c r="N916">
        <v>13</v>
      </c>
      <c r="O916">
        <v>41</v>
      </c>
      <c r="P916" t="s">
        <v>12780</v>
      </c>
      <c r="Q916" t="s">
        <v>403</v>
      </c>
      <c r="R916" t="s">
        <v>452</v>
      </c>
      <c r="T916" t="s">
        <v>1243</v>
      </c>
      <c r="U916" t="s">
        <v>296</v>
      </c>
    </row>
    <row r="917" spans="1:21" x14ac:dyDescent="0.3">
      <c r="A917" s="1" t="s">
        <v>4984</v>
      </c>
      <c r="C917" t="s">
        <v>4986</v>
      </c>
      <c r="E917" t="s">
        <v>4984</v>
      </c>
      <c r="J917">
        <v>0</v>
      </c>
      <c r="K917" s="1" t="s">
        <v>297</v>
      </c>
      <c r="L917" t="s">
        <v>4985</v>
      </c>
      <c r="M917">
        <v>17846</v>
      </c>
      <c r="N917">
        <v>0</v>
      </c>
      <c r="P917" t="s">
        <v>12781</v>
      </c>
      <c r="Q917" t="s">
        <v>297</v>
      </c>
      <c r="R917" t="s">
        <v>297</v>
      </c>
      <c r="T917" t="s">
        <v>333</v>
      </c>
      <c r="U917" t="s">
        <v>296</v>
      </c>
    </row>
    <row r="918" spans="1:21" x14ac:dyDescent="0.3">
      <c r="A918" s="1" t="s">
        <v>4987</v>
      </c>
      <c r="B918" t="s">
        <v>453</v>
      </c>
      <c r="C918" t="s">
        <v>4989</v>
      </c>
      <c r="D918">
        <v>3124979</v>
      </c>
      <c r="E918" t="s">
        <v>4987</v>
      </c>
      <c r="G918" t="s">
        <v>4990</v>
      </c>
      <c r="I918" t="s">
        <v>4988</v>
      </c>
      <c r="J918">
        <v>41</v>
      </c>
      <c r="K918" s="1" t="s">
        <v>453</v>
      </c>
      <c r="L918" t="s">
        <v>1302</v>
      </c>
      <c r="M918">
        <v>20552</v>
      </c>
      <c r="N918">
        <v>1</v>
      </c>
      <c r="O918">
        <v>23</v>
      </c>
      <c r="P918" t="s">
        <v>12782</v>
      </c>
      <c r="Q918" t="s">
        <v>362</v>
      </c>
      <c r="R918" t="s">
        <v>66</v>
      </c>
      <c r="T918" t="s">
        <v>3073</v>
      </c>
      <c r="U918" t="s">
        <v>296</v>
      </c>
    </row>
    <row r="919" spans="1:21" x14ac:dyDescent="0.3">
      <c r="A919" s="1" t="s">
        <v>4991</v>
      </c>
      <c r="B919" t="s">
        <v>350</v>
      </c>
      <c r="C919" t="s">
        <v>4994</v>
      </c>
      <c r="D919">
        <v>3892271</v>
      </c>
      <c r="E919" t="s">
        <v>4991</v>
      </c>
      <c r="G919" t="s">
        <v>4995</v>
      </c>
      <c r="I919" t="s">
        <v>4993</v>
      </c>
      <c r="J919">
        <v>16</v>
      </c>
      <c r="K919" s="1" t="s">
        <v>350</v>
      </c>
      <c r="L919" t="s">
        <v>1739</v>
      </c>
      <c r="M919">
        <v>17221</v>
      </c>
      <c r="N919">
        <v>4</v>
      </c>
      <c r="O919">
        <v>26</v>
      </c>
      <c r="P919" t="s">
        <v>12783</v>
      </c>
      <c r="Q919" t="s">
        <v>347</v>
      </c>
      <c r="R919" t="s">
        <v>414</v>
      </c>
      <c r="T919" t="s">
        <v>4992</v>
      </c>
      <c r="U919" t="s">
        <v>296</v>
      </c>
    </row>
    <row r="920" spans="1:21" x14ac:dyDescent="0.3">
      <c r="A920" s="1" t="s">
        <v>4997</v>
      </c>
      <c r="B920" t="s">
        <v>350</v>
      </c>
      <c r="C920" t="s">
        <v>5000</v>
      </c>
      <c r="D920">
        <v>3040026</v>
      </c>
      <c r="E920" t="s">
        <v>4997</v>
      </c>
      <c r="G920" t="s">
        <v>3826</v>
      </c>
      <c r="I920" t="s">
        <v>4999</v>
      </c>
      <c r="J920">
        <v>18</v>
      </c>
      <c r="K920" s="1" t="s">
        <v>350</v>
      </c>
      <c r="L920" t="s">
        <v>4998</v>
      </c>
      <c r="M920">
        <v>18145</v>
      </c>
      <c r="N920">
        <v>3</v>
      </c>
      <c r="O920">
        <v>25</v>
      </c>
      <c r="P920" t="s">
        <v>12784</v>
      </c>
      <c r="Q920" t="s">
        <v>403</v>
      </c>
      <c r="R920" t="s">
        <v>544</v>
      </c>
      <c r="T920" t="s">
        <v>1324</v>
      </c>
      <c r="U920" t="s">
        <v>296</v>
      </c>
    </row>
    <row r="921" spans="1:21" x14ac:dyDescent="0.3">
      <c r="A921" s="1" t="s">
        <v>5001</v>
      </c>
      <c r="B921" t="s">
        <v>323</v>
      </c>
      <c r="C921" t="s">
        <v>5003</v>
      </c>
      <c r="D921">
        <v>3047536</v>
      </c>
      <c r="E921" t="s">
        <v>5001</v>
      </c>
      <c r="F921" t="s">
        <v>308</v>
      </c>
      <c r="G921" t="s">
        <v>4668</v>
      </c>
      <c r="I921" t="s">
        <v>5002</v>
      </c>
      <c r="J921">
        <v>88</v>
      </c>
      <c r="K921" s="1" t="s">
        <v>323</v>
      </c>
      <c r="L921" t="s">
        <v>3484</v>
      </c>
      <c r="M921">
        <v>20199</v>
      </c>
      <c r="N921">
        <v>1</v>
      </c>
      <c r="O921">
        <v>24</v>
      </c>
      <c r="P921" t="s">
        <v>12785</v>
      </c>
      <c r="Q921" t="s">
        <v>305</v>
      </c>
      <c r="R921" t="s">
        <v>460</v>
      </c>
      <c r="T921" t="s">
        <v>649</v>
      </c>
      <c r="U921" t="s">
        <v>306</v>
      </c>
    </row>
    <row r="922" spans="1:21" x14ac:dyDescent="0.3">
      <c r="A922" s="1" t="s">
        <v>5004</v>
      </c>
      <c r="B922" t="s">
        <v>453</v>
      </c>
      <c r="C922" t="s">
        <v>5006</v>
      </c>
      <c r="D922">
        <v>3914267</v>
      </c>
      <c r="E922" t="s">
        <v>5004</v>
      </c>
      <c r="F922" t="s">
        <v>917</v>
      </c>
      <c r="J922">
        <v>33</v>
      </c>
      <c r="K922" s="1" t="s">
        <v>453</v>
      </c>
      <c r="L922" t="s">
        <v>5005</v>
      </c>
      <c r="M922">
        <v>21622</v>
      </c>
      <c r="N922">
        <v>0</v>
      </c>
      <c r="P922" t="s">
        <v>12786</v>
      </c>
      <c r="Q922" t="s">
        <v>310</v>
      </c>
      <c r="R922" t="s">
        <v>395</v>
      </c>
      <c r="T922" t="s">
        <v>2133</v>
      </c>
      <c r="U922" t="s">
        <v>300</v>
      </c>
    </row>
    <row r="923" spans="1:21" x14ac:dyDescent="0.3">
      <c r="A923" s="1" t="s">
        <v>5008</v>
      </c>
      <c r="B923" t="s">
        <v>350</v>
      </c>
      <c r="C923" t="s">
        <v>5011</v>
      </c>
      <c r="D923">
        <v>3049054</v>
      </c>
      <c r="E923" t="s">
        <v>5008</v>
      </c>
      <c r="G923" t="s">
        <v>5012</v>
      </c>
      <c r="I923" t="s">
        <v>5010</v>
      </c>
      <c r="J923">
        <v>9</v>
      </c>
      <c r="K923" s="1" t="s">
        <v>350</v>
      </c>
      <c r="L923" t="s">
        <v>5009</v>
      </c>
      <c r="M923">
        <v>20161</v>
      </c>
      <c r="N923">
        <v>1</v>
      </c>
      <c r="O923">
        <v>24</v>
      </c>
      <c r="P923" t="s">
        <v>12787</v>
      </c>
      <c r="Q923" t="s">
        <v>426</v>
      </c>
      <c r="R923" t="s">
        <v>312</v>
      </c>
      <c r="T923" t="s">
        <v>630</v>
      </c>
      <c r="U923" t="s">
        <v>296</v>
      </c>
    </row>
    <row r="924" spans="1:21" x14ac:dyDescent="0.3">
      <c r="A924" s="1" t="s">
        <v>5013</v>
      </c>
      <c r="B924" t="s">
        <v>323</v>
      </c>
      <c r="C924" t="s">
        <v>5016</v>
      </c>
      <c r="D924">
        <v>11319</v>
      </c>
      <c r="E924" t="s">
        <v>5013</v>
      </c>
      <c r="G924" t="s">
        <v>5017</v>
      </c>
      <c r="H924">
        <v>2</v>
      </c>
      <c r="J924">
        <v>88</v>
      </c>
      <c r="K924" s="1" t="s">
        <v>323</v>
      </c>
      <c r="L924" t="s">
        <v>5015</v>
      </c>
      <c r="M924">
        <v>3</v>
      </c>
      <c r="N924">
        <v>9</v>
      </c>
      <c r="O924">
        <v>34</v>
      </c>
      <c r="P924" t="s">
        <v>12788</v>
      </c>
      <c r="Q924" t="s">
        <v>320</v>
      </c>
      <c r="R924" t="s">
        <v>5014</v>
      </c>
      <c r="T924" t="s">
        <v>4309</v>
      </c>
      <c r="U924" t="s">
        <v>296</v>
      </c>
    </row>
    <row r="925" spans="1:21" x14ac:dyDescent="0.3">
      <c r="A925" s="1" t="s">
        <v>5018</v>
      </c>
      <c r="B925" t="s">
        <v>323</v>
      </c>
      <c r="C925" t="s">
        <v>5021</v>
      </c>
      <c r="D925">
        <v>2577661</v>
      </c>
      <c r="E925" t="s">
        <v>5018</v>
      </c>
      <c r="G925" t="s">
        <v>1511</v>
      </c>
      <c r="I925" t="s">
        <v>5020</v>
      </c>
      <c r="J925">
        <v>88</v>
      </c>
      <c r="K925" s="1" t="s">
        <v>323</v>
      </c>
      <c r="L925" t="s">
        <v>703</v>
      </c>
      <c r="M925">
        <v>17013</v>
      </c>
      <c r="N925">
        <v>4</v>
      </c>
      <c r="O925">
        <v>26</v>
      </c>
      <c r="P925" t="s">
        <v>12789</v>
      </c>
      <c r="Q925" t="s">
        <v>426</v>
      </c>
      <c r="R925" t="s">
        <v>322</v>
      </c>
      <c r="T925" t="s">
        <v>5019</v>
      </c>
      <c r="U925" t="s">
        <v>296</v>
      </c>
    </row>
    <row r="926" spans="1:21" x14ac:dyDescent="0.3">
      <c r="A926" s="1" t="s">
        <v>188</v>
      </c>
      <c r="B926" t="s">
        <v>350</v>
      </c>
      <c r="C926" t="s">
        <v>5023</v>
      </c>
      <c r="D926">
        <v>15062</v>
      </c>
      <c r="E926" t="s">
        <v>188</v>
      </c>
      <c r="F926" t="s">
        <v>299</v>
      </c>
      <c r="G926" t="s">
        <v>1391</v>
      </c>
      <c r="H926">
        <v>1</v>
      </c>
      <c r="I926" t="s">
        <v>5022</v>
      </c>
      <c r="J926">
        <v>12</v>
      </c>
      <c r="K926" s="1" t="s">
        <v>350</v>
      </c>
      <c r="L926" t="s">
        <v>3998</v>
      </c>
      <c r="M926">
        <v>13887</v>
      </c>
      <c r="N926">
        <v>7</v>
      </c>
      <c r="O926">
        <v>29</v>
      </c>
      <c r="P926" t="s">
        <v>12790</v>
      </c>
      <c r="Q926" t="s">
        <v>403</v>
      </c>
      <c r="R926" t="s">
        <v>834</v>
      </c>
      <c r="T926" t="s">
        <v>734</v>
      </c>
      <c r="U926" t="s">
        <v>300</v>
      </c>
    </row>
    <row r="927" spans="1:21" x14ac:dyDescent="0.3">
      <c r="A927" s="1" t="s">
        <v>5025</v>
      </c>
      <c r="B927" t="s">
        <v>350</v>
      </c>
      <c r="C927" t="s">
        <v>5027</v>
      </c>
      <c r="E927" t="s">
        <v>5025</v>
      </c>
      <c r="J927">
        <v>0</v>
      </c>
      <c r="K927" s="1" t="s">
        <v>350</v>
      </c>
      <c r="L927" t="s">
        <v>5026</v>
      </c>
      <c r="M927">
        <v>17398</v>
      </c>
      <c r="P927" t="s">
        <v>12791</v>
      </c>
      <c r="Q927" t="s">
        <v>297</v>
      </c>
      <c r="R927" t="s">
        <v>297</v>
      </c>
      <c r="T927" t="s">
        <v>4656</v>
      </c>
      <c r="U927" t="s">
        <v>296</v>
      </c>
    </row>
    <row r="928" spans="1:21" x14ac:dyDescent="0.3">
      <c r="A928" s="1" t="s">
        <v>156</v>
      </c>
      <c r="B928" t="s">
        <v>439</v>
      </c>
      <c r="C928" t="s">
        <v>5030</v>
      </c>
      <c r="D928">
        <v>3068939</v>
      </c>
      <c r="E928" t="s">
        <v>156</v>
      </c>
      <c r="F928" t="s">
        <v>316</v>
      </c>
      <c r="G928" t="s">
        <v>1685</v>
      </c>
      <c r="H928">
        <v>1</v>
      </c>
      <c r="I928" t="s">
        <v>5029</v>
      </c>
      <c r="J928">
        <v>2</v>
      </c>
      <c r="K928" s="1" t="s">
        <v>439</v>
      </c>
      <c r="L928" t="s">
        <v>5028</v>
      </c>
      <c r="M928">
        <v>18645</v>
      </c>
      <c r="N928">
        <v>3</v>
      </c>
      <c r="O928">
        <v>24</v>
      </c>
      <c r="P928" t="s">
        <v>12792</v>
      </c>
      <c r="Q928" t="s">
        <v>347</v>
      </c>
      <c r="R928" t="s">
        <v>540</v>
      </c>
      <c r="T928" t="s">
        <v>3631</v>
      </c>
      <c r="U928" t="s">
        <v>300</v>
      </c>
    </row>
    <row r="929" spans="1:21" x14ac:dyDescent="0.3">
      <c r="A929" s="1" t="s">
        <v>5031</v>
      </c>
      <c r="B929" t="s">
        <v>350</v>
      </c>
      <c r="C929" t="s">
        <v>5034</v>
      </c>
      <c r="D929">
        <v>3048897</v>
      </c>
      <c r="E929" t="s">
        <v>5031</v>
      </c>
      <c r="F929" t="s">
        <v>342</v>
      </c>
      <c r="G929" t="s">
        <v>5035</v>
      </c>
      <c r="H929">
        <v>4</v>
      </c>
      <c r="I929" t="s">
        <v>5033</v>
      </c>
      <c r="J929">
        <v>12</v>
      </c>
      <c r="K929" s="1" t="s">
        <v>350</v>
      </c>
      <c r="L929" t="s">
        <v>620</v>
      </c>
      <c r="M929">
        <v>18039</v>
      </c>
      <c r="N929">
        <v>3</v>
      </c>
      <c r="O929">
        <v>24</v>
      </c>
      <c r="P929" t="s">
        <v>12793</v>
      </c>
      <c r="Q929" t="s">
        <v>362</v>
      </c>
      <c r="R929" t="s">
        <v>842</v>
      </c>
      <c r="T929" t="s">
        <v>5032</v>
      </c>
      <c r="U929" t="s">
        <v>300</v>
      </c>
    </row>
    <row r="930" spans="1:21" x14ac:dyDescent="0.3">
      <c r="A930" s="1" t="s">
        <v>5036</v>
      </c>
      <c r="B930" t="s">
        <v>323</v>
      </c>
      <c r="C930" t="s">
        <v>5039</v>
      </c>
      <c r="D930">
        <v>3125253</v>
      </c>
      <c r="E930" t="s">
        <v>5036</v>
      </c>
      <c r="G930" t="s">
        <v>1624</v>
      </c>
      <c r="I930" t="s">
        <v>5038</v>
      </c>
      <c r="J930">
        <v>83</v>
      </c>
      <c r="K930" s="1" t="s">
        <v>323</v>
      </c>
      <c r="L930" t="s">
        <v>2479</v>
      </c>
      <c r="M930">
        <v>18317</v>
      </c>
      <c r="N930">
        <v>3</v>
      </c>
      <c r="O930">
        <v>25</v>
      </c>
      <c r="P930" t="s">
        <v>12794</v>
      </c>
      <c r="Q930" t="s">
        <v>320</v>
      </c>
      <c r="R930" t="s">
        <v>736</v>
      </c>
      <c r="T930" t="s">
        <v>5037</v>
      </c>
      <c r="U930" t="s">
        <v>296</v>
      </c>
    </row>
    <row r="931" spans="1:21" x14ac:dyDescent="0.3">
      <c r="A931" s="1" t="s">
        <v>5040</v>
      </c>
      <c r="B931" t="s">
        <v>439</v>
      </c>
      <c r="C931" t="s">
        <v>5044</v>
      </c>
      <c r="D931">
        <v>2978887</v>
      </c>
      <c r="E931" t="s">
        <v>5040</v>
      </c>
      <c r="G931" t="s">
        <v>3721</v>
      </c>
      <c r="H931">
        <v>6</v>
      </c>
      <c r="I931" t="s">
        <v>5043</v>
      </c>
      <c r="J931">
        <v>3</v>
      </c>
      <c r="K931" s="1" t="s">
        <v>439</v>
      </c>
      <c r="L931" t="s">
        <v>5042</v>
      </c>
      <c r="M931">
        <v>17962</v>
      </c>
      <c r="N931">
        <v>3</v>
      </c>
      <c r="O931">
        <v>25</v>
      </c>
      <c r="P931" t="s">
        <v>12795</v>
      </c>
      <c r="Q931" t="s">
        <v>310</v>
      </c>
      <c r="R931" t="s">
        <v>931</v>
      </c>
      <c r="T931" t="s">
        <v>5041</v>
      </c>
      <c r="U931" t="s">
        <v>296</v>
      </c>
    </row>
    <row r="932" spans="1:21" x14ac:dyDescent="0.3">
      <c r="A932" s="1" t="s">
        <v>5045</v>
      </c>
      <c r="B932" t="s">
        <v>439</v>
      </c>
      <c r="C932" t="s">
        <v>5048</v>
      </c>
      <c r="D932">
        <v>1097</v>
      </c>
      <c r="E932" t="s">
        <v>5045</v>
      </c>
      <c r="F932" t="s">
        <v>304</v>
      </c>
      <c r="G932" t="s">
        <v>5049</v>
      </c>
      <c r="H932">
        <v>1</v>
      </c>
      <c r="I932" t="s">
        <v>5047</v>
      </c>
      <c r="J932">
        <v>4</v>
      </c>
      <c r="K932" s="1" t="s">
        <v>439</v>
      </c>
      <c r="L932" t="s">
        <v>5046</v>
      </c>
      <c r="M932">
        <v>3258</v>
      </c>
      <c r="N932">
        <v>23</v>
      </c>
      <c r="O932">
        <v>46</v>
      </c>
      <c r="P932" t="s">
        <v>12796</v>
      </c>
      <c r="Q932" t="s">
        <v>310</v>
      </c>
      <c r="R932" t="s">
        <v>364</v>
      </c>
      <c r="T932" t="s">
        <v>742</v>
      </c>
      <c r="U932" t="s">
        <v>300</v>
      </c>
    </row>
    <row r="933" spans="1:21" x14ac:dyDescent="0.3">
      <c r="A933" s="1" t="s">
        <v>5050</v>
      </c>
      <c r="B933" t="s">
        <v>323</v>
      </c>
      <c r="C933" t="s">
        <v>5053</v>
      </c>
      <c r="D933">
        <v>2980073</v>
      </c>
      <c r="E933" t="s">
        <v>5050</v>
      </c>
      <c r="F933" t="s">
        <v>446</v>
      </c>
      <c r="G933" t="s">
        <v>3353</v>
      </c>
      <c r="H933">
        <v>3</v>
      </c>
      <c r="I933" t="s">
        <v>5052</v>
      </c>
      <c r="J933">
        <v>87</v>
      </c>
      <c r="K933" s="1" t="s">
        <v>323</v>
      </c>
      <c r="L933" t="s">
        <v>5051</v>
      </c>
      <c r="M933">
        <v>19067</v>
      </c>
      <c r="N933">
        <v>2</v>
      </c>
      <c r="O933">
        <v>24</v>
      </c>
      <c r="P933" t="s">
        <v>12797</v>
      </c>
      <c r="Q933" t="s">
        <v>295</v>
      </c>
      <c r="R933" t="s">
        <v>460</v>
      </c>
      <c r="T933" t="s">
        <v>1196</v>
      </c>
      <c r="U933" t="s">
        <v>300</v>
      </c>
    </row>
    <row r="934" spans="1:21" x14ac:dyDescent="0.3">
      <c r="A934" s="1" t="s">
        <v>5054</v>
      </c>
      <c r="B934" t="s">
        <v>350</v>
      </c>
      <c r="C934" t="s">
        <v>5056</v>
      </c>
      <c r="D934">
        <v>3042435</v>
      </c>
      <c r="E934" t="s">
        <v>5054</v>
      </c>
      <c r="F934" t="s">
        <v>342</v>
      </c>
      <c r="G934" t="s">
        <v>5057</v>
      </c>
      <c r="H934">
        <v>3</v>
      </c>
      <c r="I934" t="s">
        <v>5055</v>
      </c>
      <c r="J934">
        <v>18</v>
      </c>
      <c r="K934" s="1" t="s">
        <v>350</v>
      </c>
      <c r="L934" t="s">
        <v>498</v>
      </c>
      <c r="M934">
        <v>16768</v>
      </c>
      <c r="N934">
        <v>4</v>
      </c>
      <c r="O934">
        <v>26</v>
      </c>
      <c r="P934" t="s">
        <v>12798</v>
      </c>
      <c r="Q934" t="s">
        <v>320</v>
      </c>
      <c r="R934" t="s">
        <v>438</v>
      </c>
      <c r="T934" t="s">
        <v>676</v>
      </c>
      <c r="U934" t="s">
        <v>300</v>
      </c>
    </row>
    <row r="935" spans="1:21" x14ac:dyDescent="0.3">
      <c r="A935" s="1" t="s">
        <v>67</v>
      </c>
      <c r="B935" t="s">
        <v>453</v>
      </c>
      <c r="C935" t="s">
        <v>5061</v>
      </c>
      <c r="D935">
        <v>16777</v>
      </c>
      <c r="E935" t="s">
        <v>67</v>
      </c>
      <c r="F935" t="s">
        <v>308</v>
      </c>
      <c r="G935" t="s">
        <v>5062</v>
      </c>
      <c r="H935">
        <v>2</v>
      </c>
      <c r="I935" t="s">
        <v>5060</v>
      </c>
      <c r="J935">
        <v>34</v>
      </c>
      <c r="K935" s="1" t="s">
        <v>453</v>
      </c>
      <c r="L935" t="s">
        <v>5059</v>
      </c>
      <c r="M935">
        <v>16668</v>
      </c>
      <c r="N935">
        <v>5</v>
      </c>
      <c r="O935">
        <v>28</v>
      </c>
      <c r="P935" t="s">
        <v>12799</v>
      </c>
      <c r="Q935" t="s">
        <v>310</v>
      </c>
      <c r="R935" t="s">
        <v>699</v>
      </c>
      <c r="T935" t="s">
        <v>5058</v>
      </c>
      <c r="U935" t="s">
        <v>300</v>
      </c>
    </row>
    <row r="936" spans="1:21" x14ac:dyDescent="0.3">
      <c r="A936" s="1" t="s">
        <v>5064</v>
      </c>
      <c r="B936" t="s">
        <v>350</v>
      </c>
      <c r="C936" t="s">
        <v>5065</v>
      </c>
      <c r="E936" t="s">
        <v>5064</v>
      </c>
      <c r="J936">
        <v>0</v>
      </c>
      <c r="K936" s="1" t="s">
        <v>350</v>
      </c>
      <c r="L936" t="s">
        <v>523</v>
      </c>
      <c r="M936">
        <v>17386</v>
      </c>
      <c r="P936" t="s">
        <v>12800</v>
      </c>
      <c r="Q936" t="s">
        <v>297</v>
      </c>
      <c r="R936" t="s">
        <v>297</v>
      </c>
      <c r="T936" t="s">
        <v>1595</v>
      </c>
      <c r="U936" t="s">
        <v>296</v>
      </c>
    </row>
    <row r="937" spans="1:21" x14ac:dyDescent="0.3">
      <c r="A937" s="1" t="s">
        <v>5066</v>
      </c>
      <c r="B937" t="s">
        <v>350</v>
      </c>
      <c r="C937" t="s">
        <v>5067</v>
      </c>
      <c r="D937">
        <v>3124964</v>
      </c>
      <c r="E937" t="s">
        <v>5066</v>
      </c>
      <c r="F937" t="s">
        <v>481</v>
      </c>
      <c r="G937" t="s">
        <v>5068</v>
      </c>
      <c r="H937">
        <v>2</v>
      </c>
      <c r="J937">
        <v>43</v>
      </c>
      <c r="K937" s="1" t="s">
        <v>350</v>
      </c>
      <c r="L937" t="s">
        <v>991</v>
      </c>
      <c r="M937">
        <v>21139</v>
      </c>
      <c r="N937">
        <v>0</v>
      </c>
      <c r="O937">
        <v>22</v>
      </c>
      <c r="P937" t="s">
        <v>12801</v>
      </c>
      <c r="Q937" t="s">
        <v>399</v>
      </c>
      <c r="R937" t="s">
        <v>571</v>
      </c>
      <c r="S937" t="s">
        <v>411</v>
      </c>
      <c r="T937" t="s">
        <v>619</v>
      </c>
      <c r="U937" t="s">
        <v>300</v>
      </c>
    </row>
    <row r="938" spans="1:21" x14ac:dyDescent="0.3">
      <c r="A938" s="1" t="s">
        <v>207</v>
      </c>
      <c r="B938" t="s">
        <v>453</v>
      </c>
      <c r="C938" t="s">
        <v>5071</v>
      </c>
      <c r="D938">
        <v>3912550</v>
      </c>
      <c r="E938" t="s">
        <v>207</v>
      </c>
      <c r="F938" t="s">
        <v>1208</v>
      </c>
      <c r="G938" t="s">
        <v>5072</v>
      </c>
      <c r="H938">
        <v>2</v>
      </c>
      <c r="I938" t="s">
        <v>5070</v>
      </c>
      <c r="J938">
        <v>27</v>
      </c>
      <c r="K938" s="1" t="s">
        <v>453</v>
      </c>
      <c r="L938" t="s">
        <v>5069</v>
      </c>
      <c r="M938">
        <v>19861</v>
      </c>
      <c r="N938">
        <v>1</v>
      </c>
      <c r="O938">
        <v>21</v>
      </c>
      <c r="P938" t="s">
        <v>12802</v>
      </c>
      <c r="Q938" t="s">
        <v>362</v>
      </c>
      <c r="R938" t="s">
        <v>414</v>
      </c>
      <c r="T938" t="s">
        <v>389</v>
      </c>
      <c r="U938" t="s">
        <v>300</v>
      </c>
    </row>
    <row r="939" spans="1:21" x14ac:dyDescent="0.3">
      <c r="A939" s="1" t="s">
        <v>5076</v>
      </c>
      <c r="B939" t="s">
        <v>350</v>
      </c>
      <c r="C939" t="s">
        <v>5079</v>
      </c>
      <c r="D939">
        <v>2578322</v>
      </c>
      <c r="E939" t="s">
        <v>5076</v>
      </c>
      <c r="F939" t="s">
        <v>373</v>
      </c>
      <c r="G939" t="s">
        <v>1519</v>
      </c>
      <c r="I939" t="s">
        <v>5078</v>
      </c>
      <c r="J939">
        <v>15</v>
      </c>
      <c r="K939" s="1" t="s">
        <v>350</v>
      </c>
      <c r="L939" t="s">
        <v>1861</v>
      </c>
      <c r="M939">
        <v>17071</v>
      </c>
      <c r="N939">
        <v>4</v>
      </c>
      <c r="O939">
        <v>26</v>
      </c>
      <c r="P939" t="s">
        <v>12803</v>
      </c>
      <c r="Q939" t="s">
        <v>459</v>
      </c>
      <c r="R939" t="s">
        <v>5077</v>
      </c>
      <c r="T939" t="s">
        <v>1150</v>
      </c>
      <c r="U939" t="s">
        <v>306</v>
      </c>
    </row>
    <row r="940" spans="1:21" x14ac:dyDescent="0.3">
      <c r="A940" s="1" t="s">
        <v>5080</v>
      </c>
      <c r="B940" t="s">
        <v>565</v>
      </c>
      <c r="C940" t="s">
        <v>5082</v>
      </c>
      <c r="D940">
        <v>13407</v>
      </c>
      <c r="E940" t="s">
        <v>5080</v>
      </c>
      <c r="G940" t="s">
        <v>5083</v>
      </c>
      <c r="J940">
        <v>41</v>
      </c>
      <c r="K940" s="1" t="s">
        <v>453</v>
      </c>
      <c r="L940" t="s">
        <v>5081</v>
      </c>
      <c r="M940">
        <v>12392</v>
      </c>
      <c r="N940">
        <v>6</v>
      </c>
      <c r="O940">
        <v>31</v>
      </c>
      <c r="P940" t="s">
        <v>12804</v>
      </c>
      <c r="Q940" t="s">
        <v>320</v>
      </c>
      <c r="R940" t="s">
        <v>800</v>
      </c>
      <c r="T940" t="s">
        <v>1763</v>
      </c>
      <c r="U940" t="s">
        <v>296</v>
      </c>
    </row>
    <row r="941" spans="1:21" x14ac:dyDescent="0.3">
      <c r="A941" s="1" t="s">
        <v>5084</v>
      </c>
      <c r="B941" t="s">
        <v>313</v>
      </c>
      <c r="C941" t="s">
        <v>5085</v>
      </c>
      <c r="D941">
        <v>8440</v>
      </c>
      <c r="E941" t="s">
        <v>5084</v>
      </c>
      <c r="G941" t="s">
        <v>5086</v>
      </c>
      <c r="J941">
        <v>17</v>
      </c>
      <c r="K941" s="1" t="s">
        <v>313</v>
      </c>
      <c r="L941" t="s">
        <v>1967</v>
      </c>
      <c r="M941">
        <v>11859</v>
      </c>
      <c r="N941">
        <v>10</v>
      </c>
      <c r="O941">
        <v>36</v>
      </c>
      <c r="P941" t="s">
        <v>12805</v>
      </c>
      <c r="Q941" t="s">
        <v>295</v>
      </c>
      <c r="R941" t="s">
        <v>699</v>
      </c>
      <c r="T941" t="s">
        <v>887</v>
      </c>
      <c r="U941" t="s">
        <v>296</v>
      </c>
    </row>
    <row r="942" spans="1:21" x14ac:dyDescent="0.3">
      <c r="A942" s="1" t="s">
        <v>5087</v>
      </c>
      <c r="B942" t="s">
        <v>323</v>
      </c>
      <c r="C942" t="s">
        <v>5090</v>
      </c>
      <c r="D942">
        <v>2970262</v>
      </c>
      <c r="E942" t="s">
        <v>5087</v>
      </c>
      <c r="F942" t="s">
        <v>446</v>
      </c>
      <c r="G942" t="s">
        <v>3679</v>
      </c>
      <c r="I942" t="s">
        <v>5089</v>
      </c>
      <c r="J942">
        <v>82</v>
      </c>
      <c r="K942" s="1" t="s">
        <v>323</v>
      </c>
      <c r="L942" t="s">
        <v>5088</v>
      </c>
      <c r="M942">
        <v>18498</v>
      </c>
      <c r="N942">
        <v>3</v>
      </c>
      <c r="O942">
        <v>25</v>
      </c>
      <c r="P942" t="s">
        <v>12806</v>
      </c>
      <c r="Q942" t="s">
        <v>320</v>
      </c>
      <c r="R942" t="s">
        <v>585</v>
      </c>
      <c r="T942" t="s">
        <v>1306</v>
      </c>
      <c r="U942" t="s">
        <v>306</v>
      </c>
    </row>
    <row r="943" spans="1:21" x14ac:dyDescent="0.3">
      <c r="A943" s="1" t="s">
        <v>339</v>
      </c>
      <c r="B943" t="s">
        <v>453</v>
      </c>
      <c r="C943" t="s">
        <v>5093</v>
      </c>
      <c r="E943" t="s">
        <v>339</v>
      </c>
      <c r="G943" t="s">
        <v>5094</v>
      </c>
      <c r="J943">
        <v>26</v>
      </c>
      <c r="K943" s="1" t="s">
        <v>453</v>
      </c>
      <c r="L943" t="s">
        <v>5092</v>
      </c>
      <c r="M943">
        <v>7451</v>
      </c>
      <c r="N943">
        <v>11</v>
      </c>
      <c r="O943">
        <v>35</v>
      </c>
      <c r="P943" t="s">
        <v>12807</v>
      </c>
      <c r="Q943" t="s">
        <v>310</v>
      </c>
      <c r="R943" t="s">
        <v>956</v>
      </c>
      <c r="T943" t="s">
        <v>1364</v>
      </c>
      <c r="U943" t="s">
        <v>296</v>
      </c>
    </row>
    <row r="944" spans="1:21" x14ac:dyDescent="0.3">
      <c r="A944" s="1" t="s">
        <v>5095</v>
      </c>
      <c r="B944" t="s">
        <v>350</v>
      </c>
      <c r="C944" t="s">
        <v>5097</v>
      </c>
      <c r="D944">
        <v>2980808</v>
      </c>
      <c r="E944" t="s">
        <v>5095</v>
      </c>
      <c r="F944" t="s">
        <v>304</v>
      </c>
      <c r="G944" t="s">
        <v>5098</v>
      </c>
      <c r="J944">
        <v>3</v>
      </c>
      <c r="K944" s="1" t="s">
        <v>350</v>
      </c>
      <c r="L944" t="s">
        <v>5096</v>
      </c>
      <c r="M944">
        <v>19595</v>
      </c>
      <c r="N944">
        <v>1</v>
      </c>
      <c r="O944">
        <v>24</v>
      </c>
      <c r="P944" t="s">
        <v>12808</v>
      </c>
      <c r="Q944" t="s">
        <v>403</v>
      </c>
      <c r="R944" t="s">
        <v>369</v>
      </c>
      <c r="T944" t="s">
        <v>975</v>
      </c>
      <c r="U944" t="s">
        <v>300</v>
      </c>
    </row>
    <row r="945" spans="1:21" x14ac:dyDescent="0.3">
      <c r="A945" s="1" t="s">
        <v>5099</v>
      </c>
      <c r="B945" t="s">
        <v>350</v>
      </c>
      <c r="C945" t="s">
        <v>5101</v>
      </c>
      <c r="D945">
        <v>4261077</v>
      </c>
      <c r="E945" t="s">
        <v>5099</v>
      </c>
      <c r="F945" t="s">
        <v>1392</v>
      </c>
      <c r="G945" t="s">
        <v>5102</v>
      </c>
      <c r="J945">
        <v>83</v>
      </c>
      <c r="K945" s="1" t="s">
        <v>350</v>
      </c>
      <c r="L945" t="s">
        <v>2021</v>
      </c>
      <c r="M945">
        <v>21637</v>
      </c>
      <c r="N945">
        <v>0</v>
      </c>
      <c r="O945">
        <v>22</v>
      </c>
      <c r="P945" t="s">
        <v>12809</v>
      </c>
      <c r="Q945" t="s">
        <v>426</v>
      </c>
      <c r="R945" t="s">
        <v>369</v>
      </c>
      <c r="T945" t="s">
        <v>5100</v>
      </c>
      <c r="U945" t="s">
        <v>300</v>
      </c>
    </row>
    <row r="946" spans="1:21" x14ac:dyDescent="0.3">
      <c r="A946" s="1" t="s">
        <v>5103</v>
      </c>
      <c r="B946" t="s">
        <v>323</v>
      </c>
      <c r="C946" t="s">
        <v>5105</v>
      </c>
      <c r="D946">
        <v>2309428</v>
      </c>
      <c r="E946" t="s">
        <v>5103</v>
      </c>
      <c r="G946" t="s">
        <v>5106</v>
      </c>
      <c r="J946">
        <v>85</v>
      </c>
      <c r="K946" s="1" t="s">
        <v>323</v>
      </c>
      <c r="L946" t="s">
        <v>5104</v>
      </c>
      <c r="M946">
        <v>18748</v>
      </c>
      <c r="N946">
        <v>3</v>
      </c>
      <c r="O946">
        <v>29</v>
      </c>
      <c r="P946" t="s">
        <v>12810</v>
      </c>
      <c r="Q946" t="s">
        <v>295</v>
      </c>
      <c r="R946" t="s">
        <v>662</v>
      </c>
      <c r="T946" t="s">
        <v>717</v>
      </c>
      <c r="U946" t="s">
        <v>306</v>
      </c>
    </row>
    <row r="947" spans="1:21" x14ac:dyDescent="0.3">
      <c r="A947" s="1" t="s">
        <v>5110</v>
      </c>
      <c r="B947" t="s">
        <v>313</v>
      </c>
      <c r="C947" t="s">
        <v>5112</v>
      </c>
      <c r="E947" t="s">
        <v>5110</v>
      </c>
      <c r="F947" t="s">
        <v>748</v>
      </c>
      <c r="J947">
        <v>3</v>
      </c>
      <c r="K947" s="1" t="s">
        <v>313</v>
      </c>
      <c r="L947" t="s">
        <v>5111</v>
      </c>
      <c r="M947">
        <v>19452</v>
      </c>
      <c r="N947">
        <v>1</v>
      </c>
      <c r="P947" t="s">
        <v>12811</v>
      </c>
      <c r="Q947" t="s">
        <v>426</v>
      </c>
      <c r="R947" t="s">
        <v>528</v>
      </c>
      <c r="T947" t="s">
        <v>580</v>
      </c>
      <c r="U947" t="s">
        <v>300</v>
      </c>
    </row>
    <row r="948" spans="1:21" x14ac:dyDescent="0.3">
      <c r="A948" s="1" t="s">
        <v>5113</v>
      </c>
      <c r="B948" t="s">
        <v>323</v>
      </c>
      <c r="C948" t="s">
        <v>5114</v>
      </c>
      <c r="E948" t="s">
        <v>5113</v>
      </c>
      <c r="G948" t="s">
        <v>5115</v>
      </c>
      <c r="J948">
        <v>81</v>
      </c>
      <c r="K948" s="1" t="s">
        <v>323</v>
      </c>
      <c r="L948" t="s">
        <v>4703</v>
      </c>
      <c r="M948">
        <v>9249</v>
      </c>
      <c r="N948">
        <v>9</v>
      </c>
      <c r="O948">
        <v>35</v>
      </c>
      <c r="P948" t="s">
        <v>12812</v>
      </c>
      <c r="Q948" t="s">
        <v>426</v>
      </c>
      <c r="R948" t="s">
        <v>528</v>
      </c>
      <c r="T948" t="s">
        <v>4463</v>
      </c>
      <c r="U948" t="s">
        <v>296</v>
      </c>
    </row>
    <row r="949" spans="1:21" x14ac:dyDescent="0.3">
      <c r="A949" s="1" t="s">
        <v>5117</v>
      </c>
      <c r="B949" t="s">
        <v>350</v>
      </c>
      <c r="C949" t="s">
        <v>5120</v>
      </c>
      <c r="D949">
        <v>17055</v>
      </c>
      <c r="E949" t="s">
        <v>5117</v>
      </c>
      <c r="G949" t="s">
        <v>5121</v>
      </c>
      <c r="J949">
        <v>16</v>
      </c>
      <c r="K949" s="1" t="s">
        <v>350</v>
      </c>
      <c r="L949" t="s">
        <v>5119</v>
      </c>
      <c r="M949">
        <v>16499</v>
      </c>
      <c r="N949">
        <v>1</v>
      </c>
      <c r="O949">
        <v>27</v>
      </c>
      <c r="P949" t="s">
        <v>12813</v>
      </c>
      <c r="Q949" t="s">
        <v>403</v>
      </c>
      <c r="R949" t="s">
        <v>794</v>
      </c>
      <c r="T949" t="s">
        <v>5118</v>
      </c>
      <c r="U949" t="s">
        <v>296</v>
      </c>
    </row>
    <row r="950" spans="1:21" x14ac:dyDescent="0.3">
      <c r="A950" s="1" t="s">
        <v>5123</v>
      </c>
      <c r="B950" t="s">
        <v>453</v>
      </c>
      <c r="C950" t="s">
        <v>5125</v>
      </c>
      <c r="E950" t="s">
        <v>5123</v>
      </c>
      <c r="J950">
        <v>0</v>
      </c>
      <c r="K950" s="1" t="s">
        <v>453</v>
      </c>
      <c r="L950" t="s">
        <v>3040</v>
      </c>
      <c r="M950">
        <v>17702</v>
      </c>
      <c r="P950" t="s">
        <v>12814</v>
      </c>
      <c r="Q950" t="s">
        <v>297</v>
      </c>
      <c r="R950" t="s">
        <v>297</v>
      </c>
      <c r="T950" t="s">
        <v>5124</v>
      </c>
      <c r="U950" t="s">
        <v>296</v>
      </c>
    </row>
    <row r="951" spans="1:21" x14ac:dyDescent="0.3">
      <c r="A951" s="1" t="s">
        <v>5127</v>
      </c>
      <c r="B951" t="s">
        <v>453</v>
      </c>
      <c r="C951" t="s">
        <v>5129</v>
      </c>
      <c r="D951">
        <v>2577743</v>
      </c>
      <c r="E951" t="s">
        <v>5127</v>
      </c>
      <c r="J951">
        <v>25</v>
      </c>
      <c r="K951" s="1" t="s">
        <v>453</v>
      </c>
      <c r="L951" t="s">
        <v>5128</v>
      </c>
      <c r="M951">
        <v>17343</v>
      </c>
      <c r="N951">
        <v>0</v>
      </c>
      <c r="P951" t="s">
        <v>12815</v>
      </c>
      <c r="Q951" t="s">
        <v>362</v>
      </c>
      <c r="R951" t="s">
        <v>782</v>
      </c>
      <c r="T951" t="s">
        <v>1259</v>
      </c>
      <c r="U951" t="s">
        <v>296</v>
      </c>
    </row>
    <row r="952" spans="1:21" x14ac:dyDescent="0.3">
      <c r="A952" s="1" t="s">
        <v>5131</v>
      </c>
      <c r="B952" t="s">
        <v>323</v>
      </c>
      <c r="C952" t="s">
        <v>5132</v>
      </c>
      <c r="D952">
        <v>12535</v>
      </c>
      <c r="E952" t="s">
        <v>5131</v>
      </c>
      <c r="G952" t="s">
        <v>5133</v>
      </c>
      <c r="J952">
        <v>80</v>
      </c>
      <c r="K952" s="1" t="s">
        <v>323</v>
      </c>
      <c r="L952" t="s">
        <v>2115</v>
      </c>
      <c r="M952">
        <v>8569</v>
      </c>
      <c r="N952">
        <v>7</v>
      </c>
      <c r="O952">
        <v>33</v>
      </c>
      <c r="P952" t="s">
        <v>12816</v>
      </c>
      <c r="Q952" t="s">
        <v>320</v>
      </c>
      <c r="R952" t="s">
        <v>528</v>
      </c>
      <c r="T952" t="s">
        <v>945</v>
      </c>
      <c r="U952" t="s">
        <v>296</v>
      </c>
    </row>
    <row r="953" spans="1:21" x14ac:dyDescent="0.3">
      <c r="A953" s="1" t="s">
        <v>5134</v>
      </c>
      <c r="B953" t="s">
        <v>350</v>
      </c>
      <c r="C953" t="s">
        <v>5137</v>
      </c>
      <c r="D953">
        <v>3056577</v>
      </c>
      <c r="E953" t="s">
        <v>5134</v>
      </c>
      <c r="F953" t="s">
        <v>710</v>
      </c>
      <c r="G953" t="s">
        <v>2762</v>
      </c>
      <c r="H953">
        <v>4</v>
      </c>
      <c r="I953" t="s">
        <v>5136</v>
      </c>
      <c r="J953">
        <v>15</v>
      </c>
      <c r="K953" s="1" t="s">
        <v>350</v>
      </c>
      <c r="L953" t="s">
        <v>1393</v>
      </c>
      <c r="M953">
        <v>20117</v>
      </c>
      <c r="N953">
        <v>1</v>
      </c>
      <c r="O953">
        <v>23</v>
      </c>
      <c r="P953" t="s">
        <v>12817</v>
      </c>
      <c r="Q953" t="s">
        <v>331</v>
      </c>
      <c r="R953" t="s">
        <v>414</v>
      </c>
      <c r="T953" t="s">
        <v>5135</v>
      </c>
      <c r="U953" t="s">
        <v>300</v>
      </c>
    </row>
    <row r="954" spans="1:21" x14ac:dyDescent="0.3">
      <c r="A954" s="1" t="s">
        <v>5138</v>
      </c>
      <c r="B954" t="s">
        <v>565</v>
      </c>
      <c r="C954" t="s">
        <v>5139</v>
      </c>
      <c r="D954">
        <v>3916334</v>
      </c>
      <c r="E954" t="s">
        <v>5138</v>
      </c>
      <c r="G954" t="s">
        <v>5140</v>
      </c>
      <c r="J954">
        <v>86</v>
      </c>
      <c r="K954" s="1" t="s">
        <v>453</v>
      </c>
      <c r="L954" t="s">
        <v>434</v>
      </c>
      <c r="M954">
        <v>20578</v>
      </c>
      <c r="N954">
        <v>1</v>
      </c>
      <c r="O954">
        <v>25</v>
      </c>
      <c r="P954" t="s">
        <v>12818</v>
      </c>
      <c r="Q954" t="s">
        <v>347</v>
      </c>
      <c r="R954" t="s">
        <v>958</v>
      </c>
      <c r="T954" t="s">
        <v>938</v>
      </c>
      <c r="U954" t="s">
        <v>296</v>
      </c>
    </row>
    <row r="955" spans="1:21" x14ac:dyDescent="0.3">
      <c r="A955" s="1" t="s">
        <v>5141</v>
      </c>
      <c r="B955" t="s">
        <v>350</v>
      </c>
      <c r="C955" t="s">
        <v>5142</v>
      </c>
      <c r="D955">
        <v>2447781</v>
      </c>
      <c r="E955" t="s">
        <v>5141</v>
      </c>
      <c r="G955" t="s">
        <v>5143</v>
      </c>
      <c r="J955">
        <v>9</v>
      </c>
      <c r="K955" s="1" t="s">
        <v>350</v>
      </c>
      <c r="L955" t="s">
        <v>894</v>
      </c>
      <c r="M955">
        <v>17028</v>
      </c>
      <c r="N955">
        <v>1</v>
      </c>
      <c r="O955">
        <v>26</v>
      </c>
      <c r="P955" t="s">
        <v>12819</v>
      </c>
      <c r="Q955" t="s">
        <v>295</v>
      </c>
      <c r="R955" t="s">
        <v>414</v>
      </c>
      <c r="T955" t="s">
        <v>4774</v>
      </c>
      <c r="U955" t="s">
        <v>296</v>
      </c>
    </row>
    <row r="956" spans="1:21" x14ac:dyDescent="0.3">
      <c r="A956" s="1" t="s">
        <v>5144</v>
      </c>
      <c r="C956" t="s">
        <v>5145</v>
      </c>
      <c r="D956">
        <v>4049304</v>
      </c>
      <c r="E956" t="s">
        <v>5144</v>
      </c>
      <c r="J956">
        <v>0</v>
      </c>
      <c r="K956" s="1" t="s">
        <v>297</v>
      </c>
      <c r="L956" t="s">
        <v>4604</v>
      </c>
      <c r="M956">
        <v>18785</v>
      </c>
      <c r="N956">
        <v>0</v>
      </c>
      <c r="P956" t="s">
        <v>12820</v>
      </c>
      <c r="Q956" t="s">
        <v>297</v>
      </c>
      <c r="R956" t="s">
        <v>297</v>
      </c>
      <c r="T956" t="s">
        <v>332</v>
      </c>
      <c r="U956" t="s">
        <v>296</v>
      </c>
    </row>
    <row r="957" spans="1:21" x14ac:dyDescent="0.3">
      <c r="A957" s="1" t="s">
        <v>5146</v>
      </c>
      <c r="B957" t="s">
        <v>323</v>
      </c>
      <c r="C957" t="s">
        <v>5147</v>
      </c>
      <c r="D957">
        <v>2971668</v>
      </c>
      <c r="E957" t="s">
        <v>5146</v>
      </c>
      <c r="G957" t="s">
        <v>5148</v>
      </c>
      <c r="H957">
        <v>5</v>
      </c>
      <c r="J957">
        <v>87</v>
      </c>
      <c r="K957" s="1" t="s">
        <v>323</v>
      </c>
      <c r="L957" t="s">
        <v>523</v>
      </c>
      <c r="M957">
        <v>18874</v>
      </c>
      <c r="N957">
        <v>2</v>
      </c>
      <c r="O957">
        <v>25</v>
      </c>
      <c r="P957" t="s">
        <v>12821</v>
      </c>
      <c r="Q957" t="s">
        <v>678</v>
      </c>
      <c r="R957" t="s">
        <v>606</v>
      </c>
      <c r="T957" t="s">
        <v>734</v>
      </c>
      <c r="U957" t="s">
        <v>306</v>
      </c>
    </row>
    <row r="958" spans="1:21" x14ac:dyDescent="0.3">
      <c r="A958" s="1" t="s">
        <v>5150</v>
      </c>
      <c r="B958" t="s">
        <v>565</v>
      </c>
      <c r="C958" t="s">
        <v>5151</v>
      </c>
      <c r="D958">
        <v>17101</v>
      </c>
      <c r="E958" t="s">
        <v>5150</v>
      </c>
      <c r="G958" t="s">
        <v>3238</v>
      </c>
      <c r="J958">
        <v>48</v>
      </c>
      <c r="K958" s="1" t="s">
        <v>453</v>
      </c>
      <c r="L958" t="s">
        <v>2230</v>
      </c>
      <c r="M958">
        <v>16123</v>
      </c>
      <c r="N958">
        <v>1</v>
      </c>
      <c r="O958">
        <v>24</v>
      </c>
      <c r="P958" t="s">
        <v>12822</v>
      </c>
      <c r="Q958" t="s">
        <v>403</v>
      </c>
      <c r="R958" t="s">
        <v>585</v>
      </c>
      <c r="T958" t="s">
        <v>428</v>
      </c>
      <c r="U958" t="s">
        <v>296</v>
      </c>
    </row>
    <row r="959" spans="1:21" x14ac:dyDescent="0.3">
      <c r="A959" s="1" t="s">
        <v>204</v>
      </c>
      <c r="B959" t="s">
        <v>313</v>
      </c>
      <c r="C959" t="s">
        <v>5153</v>
      </c>
      <c r="D959">
        <v>3916387</v>
      </c>
      <c r="E959" t="s">
        <v>204</v>
      </c>
      <c r="F959" t="s">
        <v>337</v>
      </c>
      <c r="G959" t="s">
        <v>5154</v>
      </c>
      <c r="H959">
        <v>1</v>
      </c>
      <c r="I959" t="s">
        <v>5152</v>
      </c>
      <c r="J959">
        <v>8</v>
      </c>
      <c r="K959" s="1" t="s">
        <v>313</v>
      </c>
      <c r="L959" t="s">
        <v>1571</v>
      </c>
      <c r="M959">
        <v>19781</v>
      </c>
      <c r="N959">
        <v>1</v>
      </c>
      <c r="O959">
        <v>22</v>
      </c>
      <c r="P959" t="s">
        <v>12823</v>
      </c>
      <c r="Q959" t="s">
        <v>347</v>
      </c>
      <c r="R959" t="s">
        <v>595</v>
      </c>
      <c r="T959" t="s">
        <v>2396</v>
      </c>
      <c r="U959" t="s">
        <v>300</v>
      </c>
    </row>
    <row r="960" spans="1:21" x14ac:dyDescent="0.3">
      <c r="A960" s="1" t="s">
        <v>5156</v>
      </c>
      <c r="B960" t="s">
        <v>323</v>
      </c>
      <c r="C960" t="s">
        <v>5158</v>
      </c>
      <c r="E960" t="s">
        <v>5156</v>
      </c>
      <c r="G960" t="s">
        <v>5159</v>
      </c>
      <c r="J960">
        <v>81</v>
      </c>
      <c r="K960" s="1" t="s">
        <v>323</v>
      </c>
      <c r="L960" t="s">
        <v>5157</v>
      </c>
      <c r="M960">
        <v>1577</v>
      </c>
      <c r="N960">
        <v>8</v>
      </c>
      <c r="O960">
        <v>35</v>
      </c>
      <c r="P960" t="s">
        <v>12824</v>
      </c>
      <c r="Q960" t="s">
        <v>426</v>
      </c>
      <c r="R960" t="s">
        <v>518</v>
      </c>
      <c r="T960" t="s">
        <v>1229</v>
      </c>
      <c r="U960" t="s">
        <v>296</v>
      </c>
    </row>
    <row r="961" spans="1:21" x14ac:dyDescent="0.3">
      <c r="A961" s="1" t="s">
        <v>5160</v>
      </c>
      <c r="C961" t="s">
        <v>5162</v>
      </c>
      <c r="E961" t="s">
        <v>5160</v>
      </c>
      <c r="J961">
        <v>0</v>
      </c>
      <c r="K961" s="1" t="s">
        <v>297</v>
      </c>
      <c r="L961" t="s">
        <v>5161</v>
      </c>
      <c r="M961">
        <v>19676</v>
      </c>
      <c r="N961">
        <v>0</v>
      </c>
      <c r="P961" t="s">
        <v>12825</v>
      </c>
      <c r="Q961" t="s">
        <v>297</v>
      </c>
      <c r="R961" t="s">
        <v>297</v>
      </c>
      <c r="T961" t="s">
        <v>2723</v>
      </c>
      <c r="U961" t="s">
        <v>296</v>
      </c>
    </row>
    <row r="962" spans="1:21" x14ac:dyDescent="0.3">
      <c r="A962" s="1" t="s">
        <v>5163</v>
      </c>
      <c r="B962" t="s">
        <v>350</v>
      </c>
      <c r="C962" t="s">
        <v>5166</v>
      </c>
      <c r="D962">
        <v>4039277</v>
      </c>
      <c r="E962" t="s">
        <v>5163</v>
      </c>
      <c r="J962">
        <v>6</v>
      </c>
      <c r="K962" s="1" t="s">
        <v>350</v>
      </c>
      <c r="L962" t="s">
        <v>5165</v>
      </c>
      <c r="M962">
        <v>20699</v>
      </c>
      <c r="N962">
        <v>1</v>
      </c>
      <c r="P962" t="s">
        <v>12826</v>
      </c>
      <c r="Q962" t="s">
        <v>310</v>
      </c>
      <c r="R962" t="s">
        <v>432</v>
      </c>
      <c r="T962" t="s">
        <v>5164</v>
      </c>
      <c r="U962" t="s">
        <v>296</v>
      </c>
    </row>
    <row r="963" spans="1:21" x14ac:dyDescent="0.3">
      <c r="A963" s="1" t="s">
        <v>29</v>
      </c>
      <c r="B963" t="s">
        <v>323</v>
      </c>
      <c r="C963" t="s">
        <v>5169</v>
      </c>
      <c r="D963">
        <v>3043080</v>
      </c>
      <c r="E963" t="s">
        <v>29</v>
      </c>
      <c r="F963" t="s">
        <v>1208</v>
      </c>
      <c r="G963" t="s">
        <v>5170</v>
      </c>
      <c r="H963">
        <v>1</v>
      </c>
      <c r="I963" t="s">
        <v>5168</v>
      </c>
      <c r="J963">
        <v>80</v>
      </c>
      <c r="K963" s="1" t="s">
        <v>323</v>
      </c>
      <c r="L963" t="s">
        <v>813</v>
      </c>
      <c r="M963">
        <v>18901</v>
      </c>
      <c r="N963">
        <v>2</v>
      </c>
      <c r="O963">
        <v>24</v>
      </c>
      <c r="P963" t="s">
        <v>12827</v>
      </c>
      <c r="Q963" t="s">
        <v>305</v>
      </c>
      <c r="R963" t="s">
        <v>1002</v>
      </c>
      <c r="T963" t="s">
        <v>5167</v>
      </c>
      <c r="U963" t="s">
        <v>300</v>
      </c>
    </row>
    <row r="964" spans="1:21" x14ac:dyDescent="0.3">
      <c r="A964" s="1" t="s">
        <v>44</v>
      </c>
      <c r="B964" t="s">
        <v>323</v>
      </c>
      <c r="C964" t="s">
        <v>5173</v>
      </c>
      <c r="D964">
        <v>2574576</v>
      </c>
      <c r="E964" t="s">
        <v>44</v>
      </c>
      <c r="F964" t="s">
        <v>412</v>
      </c>
      <c r="G964" t="s">
        <v>5174</v>
      </c>
      <c r="H964">
        <v>2</v>
      </c>
      <c r="I964" t="s">
        <v>5172</v>
      </c>
      <c r="J964">
        <v>87</v>
      </c>
      <c r="K964" s="1" t="s">
        <v>323</v>
      </c>
      <c r="L964" t="s">
        <v>5171</v>
      </c>
      <c r="M964">
        <v>16917</v>
      </c>
      <c r="N964">
        <v>4</v>
      </c>
      <c r="O964">
        <v>26</v>
      </c>
      <c r="P964" t="s">
        <v>12828</v>
      </c>
      <c r="Q964" t="s">
        <v>426</v>
      </c>
      <c r="R964" t="s">
        <v>1509</v>
      </c>
      <c r="T964" t="s">
        <v>1862</v>
      </c>
      <c r="U964" t="s">
        <v>300</v>
      </c>
    </row>
    <row r="965" spans="1:21" x14ac:dyDescent="0.3">
      <c r="A965" s="1" t="s">
        <v>5175</v>
      </c>
      <c r="B965" t="s">
        <v>323</v>
      </c>
      <c r="C965" t="s">
        <v>5177</v>
      </c>
      <c r="D965">
        <v>15974</v>
      </c>
      <c r="E965" t="s">
        <v>5175</v>
      </c>
      <c r="G965" t="s">
        <v>918</v>
      </c>
      <c r="I965" t="s">
        <v>5176</v>
      </c>
      <c r="J965">
        <v>88</v>
      </c>
      <c r="K965" s="1" t="s">
        <v>323</v>
      </c>
      <c r="L965" t="s">
        <v>1999</v>
      </c>
      <c r="M965">
        <v>14876</v>
      </c>
      <c r="N965">
        <v>6</v>
      </c>
      <c r="O965">
        <v>28</v>
      </c>
      <c r="P965" t="s">
        <v>12829</v>
      </c>
      <c r="Q965" t="s">
        <v>295</v>
      </c>
      <c r="R965" t="s">
        <v>1520</v>
      </c>
      <c r="T965" t="s">
        <v>3690</v>
      </c>
      <c r="U965" t="s">
        <v>296</v>
      </c>
    </row>
    <row r="966" spans="1:21" x14ac:dyDescent="0.3">
      <c r="A966" s="1" t="s">
        <v>752</v>
      </c>
      <c r="B966" t="s">
        <v>313</v>
      </c>
      <c r="C966" t="s">
        <v>5179</v>
      </c>
      <c r="D966">
        <v>10487</v>
      </c>
      <c r="E966" t="s">
        <v>752</v>
      </c>
      <c r="F966" t="s">
        <v>672</v>
      </c>
      <c r="G966" t="s">
        <v>5180</v>
      </c>
      <c r="H966">
        <v>2</v>
      </c>
      <c r="I966" t="s">
        <v>5178</v>
      </c>
      <c r="J966">
        <v>5</v>
      </c>
      <c r="K966" s="1" t="s">
        <v>313</v>
      </c>
      <c r="L966" t="s">
        <v>3113</v>
      </c>
      <c r="M966">
        <v>4737</v>
      </c>
      <c r="N966">
        <v>12</v>
      </c>
      <c r="O966">
        <v>35</v>
      </c>
      <c r="P966" t="s">
        <v>12830</v>
      </c>
      <c r="Q966" t="s">
        <v>320</v>
      </c>
      <c r="R966" t="s">
        <v>699</v>
      </c>
      <c r="T966" t="s">
        <v>519</v>
      </c>
      <c r="U966" t="s">
        <v>300</v>
      </c>
    </row>
    <row r="967" spans="1:21" x14ac:dyDescent="0.3">
      <c r="A967" s="1" t="s">
        <v>5181</v>
      </c>
      <c r="B967" t="s">
        <v>453</v>
      </c>
      <c r="C967" t="s">
        <v>5182</v>
      </c>
      <c r="D967">
        <v>4426310</v>
      </c>
      <c r="E967" t="s">
        <v>5181</v>
      </c>
      <c r="F967" t="s">
        <v>308</v>
      </c>
      <c r="J967">
        <v>25</v>
      </c>
      <c r="K967" s="1" t="s">
        <v>453</v>
      </c>
      <c r="L967" t="s">
        <v>1872</v>
      </c>
      <c r="M967">
        <v>21627</v>
      </c>
      <c r="N967">
        <v>0</v>
      </c>
      <c r="P967" t="s">
        <v>12831</v>
      </c>
      <c r="Q967" t="s">
        <v>362</v>
      </c>
      <c r="R967" t="s">
        <v>689</v>
      </c>
      <c r="T967" t="s">
        <v>449</v>
      </c>
      <c r="U967" t="s">
        <v>300</v>
      </c>
    </row>
    <row r="968" spans="1:21" x14ac:dyDescent="0.3">
      <c r="A968" s="1" t="s">
        <v>5183</v>
      </c>
      <c r="B968" t="s">
        <v>350</v>
      </c>
      <c r="C968" t="s">
        <v>5186</v>
      </c>
      <c r="D968">
        <v>3048682</v>
      </c>
      <c r="E968" t="s">
        <v>5183</v>
      </c>
      <c r="F968" t="s">
        <v>880</v>
      </c>
      <c r="G968" t="s">
        <v>5187</v>
      </c>
      <c r="I968" t="s">
        <v>5185</v>
      </c>
      <c r="J968">
        <v>16</v>
      </c>
      <c r="K968" s="1" t="s">
        <v>350</v>
      </c>
      <c r="L968" t="s">
        <v>5184</v>
      </c>
      <c r="M968">
        <v>20240</v>
      </c>
      <c r="N968">
        <v>1</v>
      </c>
      <c r="O968">
        <v>24</v>
      </c>
      <c r="P968" t="s">
        <v>12832</v>
      </c>
      <c r="Q968" t="s">
        <v>320</v>
      </c>
      <c r="R968" t="s">
        <v>689</v>
      </c>
      <c r="T968" t="s">
        <v>401</v>
      </c>
      <c r="U968" t="s">
        <v>306</v>
      </c>
    </row>
    <row r="969" spans="1:21" x14ac:dyDescent="0.3">
      <c r="A969" s="1" t="s">
        <v>5188</v>
      </c>
      <c r="B969" t="s">
        <v>453</v>
      </c>
      <c r="C969" t="s">
        <v>5190</v>
      </c>
      <c r="D969">
        <v>3124451</v>
      </c>
      <c r="E969" t="s">
        <v>5188</v>
      </c>
      <c r="G969" t="s">
        <v>5191</v>
      </c>
      <c r="J969">
        <v>43</v>
      </c>
      <c r="K969" s="1" t="s">
        <v>453</v>
      </c>
      <c r="L969" t="s">
        <v>5189</v>
      </c>
      <c r="M969">
        <v>17333</v>
      </c>
      <c r="N969">
        <v>4</v>
      </c>
      <c r="O969">
        <v>26</v>
      </c>
      <c r="P969" t="s">
        <v>12833</v>
      </c>
      <c r="Q969" t="s">
        <v>347</v>
      </c>
      <c r="R969" t="s">
        <v>702</v>
      </c>
      <c r="T969" t="s">
        <v>938</v>
      </c>
      <c r="U969" t="s">
        <v>296</v>
      </c>
    </row>
    <row r="970" spans="1:21" x14ac:dyDescent="0.3">
      <c r="A970" s="1" t="s">
        <v>180</v>
      </c>
      <c r="B970" t="s">
        <v>453</v>
      </c>
      <c r="C970" t="s">
        <v>5195</v>
      </c>
      <c r="D970">
        <v>3119195</v>
      </c>
      <c r="E970" t="s">
        <v>180</v>
      </c>
      <c r="F970" t="s">
        <v>342</v>
      </c>
      <c r="G970" t="s">
        <v>5196</v>
      </c>
      <c r="H970">
        <v>2</v>
      </c>
      <c r="I970" t="s">
        <v>5194</v>
      </c>
      <c r="J970">
        <v>29</v>
      </c>
      <c r="K970" s="1" t="s">
        <v>453</v>
      </c>
      <c r="L970" t="s">
        <v>5193</v>
      </c>
      <c r="M970">
        <v>19919</v>
      </c>
      <c r="N970">
        <v>1</v>
      </c>
      <c r="O970">
        <v>23</v>
      </c>
      <c r="P970" t="s">
        <v>12834</v>
      </c>
      <c r="Q970" t="s">
        <v>494</v>
      </c>
      <c r="R970" t="s">
        <v>414</v>
      </c>
      <c r="T970" t="s">
        <v>819</v>
      </c>
      <c r="U970" t="s">
        <v>300</v>
      </c>
    </row>
    <row r="971" spans="1:21" x14ac:dyDescent="0.3">
      <c r="A971" s="1" t="s">
        <v>5197</v>
      </c>
      <c r="C971" t="s">
        <v>5199</v>
      </c>
      <c r="E971" t="s">
        <v>5197</v>
      </c>
      <c r="F971" t="s">
        <v>710</v>
      </c>
      <c r="J971">
        <v>0</v>
      </c>
      <c r="K971" s="1" t="s">
        <v>297</v>
      </c>
      <c r="L971" t="s">
        <v>5198</v>
      </c>
      <c r="M971">
        <v>19673</v>
      </c>
      <c r="N971">
        <v>0</v>
      </c>
      <c r="P971" t="s">
        <v>12835</v>
      </c>
      <c r="Q971" t="s">
        <v>297</v>
      </c>
      <c r="R971" t="s">
        <v>297</v>
      </c>
      <c r="T971" t="s">
        <v>3702</v>
      </c>
      <c r="U971" t="s">
        <v>300</v>
      </c>
    </row>
    <row r="972" spans="1:21" x14ac:dyDescent="0.3">
      <c r="A972" s="1" t="s">
        <v>5200</v>
      </c>
      <c r="B972" t="s">
        <v>313</v>
      </c>
      <c r="C972" t="s">
        <v>5201</v>
      </c>
      <c r="D972">
        <v>15899</v>
      </c>
      <c r="E972" t="s">
        <v>5200</v>
      </c>
      <c r="G972" t="s">
        <v>5202</v>
      </c>
      <c r="J972">
        <v>35</v>
      </c>
      <c r="K972" s="1" t="s">
        <v>313</v>
      </c>
      <c r="L972" t="s">
        <v>2065</v>
      </c>
      <c r="M972">
        <v>15235</v>
      </c>
      <c r="N972">
        <v>6</v>
      </c>
      <c r="O972">
        <v>29</v>
      </c>
      <c r="P972" t="s">
        <v>12836</v>
      </c>
      <c r="Q972" t="s">
        <v>362</v>
      </c>
      <c r="R972" t="s">
        <v>606</v>
      </c>
      <c r="T972" t="s">
        <v>1405</v>
      </c>
      <c r="U972" t="s">
        <v>296</v>
      </c>
    </row>
    <row r="973" spans="1:21" x14ac:dyDescent="0.3">
      <c r="A973" s="1" t="s">
        <v>5203</v>
      </c>
      <c r="B973" t="s">
        <v>350</v>
      </c>
      <c r="C973" t="s">
        <v>5207</v>
      </c>
      <c r="D973">
        <v>2976215</v>
      </c>
      <c r="E973" t="s">
        <v>5203</v>
      </c>
      <c r="F973" t="s">
        <v>697</v>
      </c>
      <c r="G973" t="s">
        <v>5208</v>
      </c>
      <c r="I973" t="s">
        <v>5206</v>
      </c>
      <c r="J973">
        <v>12</v>
      </c>
      <c r="K973" s="1" t="s">
        <v>350</v>
      </c>
      <c r="L973" t="s">
        <v>5205</v>
      </c>
      <c r="M973">
        <v>19520</v>
      </c>
      <c r="N973">
        <v>2</v>
      </c>
      <c r="O973">
        <v>25</v>
      </c>
      <c r="P973" t="s">
        <v>12837</v>
      </c>
      <c r="Q973" t="s">
        <v>331</v>
      </c>
      <c r="R973" t="s">
        <v>794</v>
      </c>
      <c r="T973" t="s">
        <v>5204</v>
      </c>
      <c r="U973" t="s">
        <v>306</v>
      </c>
    </row>
    <row r="974" spans="1:21" x14ac:dyDescent="0.3">
      <c r="A974" s="1" t="s">
        <v>5209</v>
      </c>
      <c r="B974" t="s">
        <v>313</v>
      </c>
      <c r="C974" t="s">
        <v>5212</v>
      </c>
      <c r="D974">
        <v>2977881</v>
      </c>
      <c r="E974" t="s">
        <v>5209</v>
      </c>
      <c r="F974" t="s">
        <v>418</v>
      </c>
      <c r="G974" t="s">
        <v>5213</v>
      </c>
      <c r="H974">
        <v>2</v>
      </c>
      <c r="I974" t="s">
        <v>5211</v>
      </c>
      <c r="J974">
        <v>2</v>
      </c>
      <c r="K974" s="1" t="s">
        <v>313</v>
      </c>
      <c r="L974" t="s">
        <v>1036</v>
      </c>
      <c r="M974">
        <v>17929</v>
      </c>
      <c r="N974">
        <v>3</v>
      </c>
      <c r="O974">
        <v>25</v>
      </c>
      <c r="P974" t="s">
        <v>12838</v>
      </c>
      <c r="Q974" t="s">
        <v>678</v>
      </c>
      <c r="R974" t="s">
        <v>322</v>
      </c>
      <c r="T974" t="s">
        <v>5210</v>
      </c>
      <c r="U974" t="s">
        <v>300</v>
      </c>
    </row>
    <row r="975" spans="1:21" x14ac:dyDescent="0.3">
      <c r="A975" s="1" t="s">
        <v>5214</v>
      </c>
      <c r="B975" t="s">
        <v>350</v>
      </c>
      <c r="C975" t="s">
        <v>5216</v>
      </c>
      <c r="D975">
        <v>3039968</v>
      </c>
      <c r="E975" t="s">
        <v>5214</v>
      </c>
      <c r="F975" t="s">
        <v>672</v>
      </c>
      <c r="H975">
        <v>3</v>
      </c>
      <c r="J975">
        <v>16</v>
      </c>
      <c r="K975" s="1" t="s">
        <v>350</v>
      </c>
      <c r="L975" t="s">
        <v>5215</v>
      </c>
      <c r="M975">
        <v>21106</v>
      </c>
      <c r="N975">
        <v>0</v>
      </c>
      <c r="P975" t="s">
        <v>12839</v>
      </c>
      <c r="Q975" t="s">
        <v>310</v>
      </c>
      <c r="R975" t="s">
        <v>759</v>
      </c>
      <c r="T975" t="s">
        <v>4011</v>
      </c>
      <c r="U975" t="s">
        <v>300</v>
      </c>
    </row>
    <row r="976" spans="1:21" x14ac:dyDescent="0.3">
      <c r="A976" s="1" t="s">
        <v>5219</v>
      </c>
      <c r="B976" t="s">
        <v>323</v>
      </c>
      <c r="C976" t="s">
        <v>5222</v>
      </c>
      <c r="D976">
        <v>13456</v>
      </c>
      <c r="E976" t="s">
        <v>5219</v>
      </c>
      <c r="G976" t="s">
        <v>5223</v>
      </c>
      <c r="J976">
        <v>82</v>
      </c>
      <c r="K976" s="1" t="s">
        <v>323</v>
      </c>
      <c r="L976" t="s">
        <v>5221</v>
      </c>
      <c r="M976">
        <v>12326</v>
      </c>
      <c r="N976">
        <v>4</v>
      </c>
      <c r="O976">
        <v>31</v>
      </c>
      <c r="P976" t="s">
        <v>12840</v>
      </c>
      <c r="Q976" t="s">
        <v>426</v>
      </c>
      <c r="R976" t="s">
        <v>1273</v>
      </c>
      <c r="T976" t="s">
        <v>5220</v>
      </c>
      <c r="U976" t="s">
        <v>296</v>
      </c>
    </row>
    <row r="977" spans="1:21" x14ac:dyDescent="0.3">
      <c r="A977" s="1" t="s">
        <v>179</v>
      </c>
      <c r="B977" t="s">
        <v>350</v>
      </c>
      <c r="C977" t="s">
        <v>5228</v>
      </c>
      <c r="D977">
        <v>3057987</v>
      </c>
      <c r="E977" t="s">
        <v>179</v>
      </c>
      <c r="F977" t="s">
        <v>1392</v>
      </c>
      <c r="G977" t="s">
        <v>5229</v>
      </c>
      <c r="H977">
        <v>1</v>
      </c>
      <c r="I977" t="s">
        <v>5227</v>
      </c>
      <c r="J977">
        <v>17</v>
      </c>
      <c r="K977" s="1" t="s">
        <v>350</v>
      </c>
      <c r="L977" t="s">
        <v>1536</v>
      </c>
      <c r="M977">
        <v>19916</v>
      </c>
      <c r="N977">
        <v>1</v>
      </c>
      <c r="O977">
        <v>24</v>
      </c>
      <c r="P977" t="s">
        <v>12841</v>
      </c>
      <c r="Q977" t="s">
        <v>331</v>
      </c>
      <c r="R977" t="s">
        <v>842</v>
      </c>
      <c r="T977" t="s">
        <v>5226</v>
      </c>
      <c r="U977" t="s">
        <v>300</v>
      </c>
    </row>
    <row r="978" spans="1:21" x14ac:dyDescent="0.3">
      <c r="A978" s="1" t="s">
        <v>5230</v>
      </c>
      <c r="B978" t="s">
        <v>453</v>
      </c>
      <c r="C978" t="s">
        <v>5232</v>
      </c>
      <c r="D978">
        <v>16013</v>
      </c>
      <c r="E978" t="s">
        <v>5230</v>
      </c>
      <c r="G978" t="s">
        <v>4676</v>
      </c>
      <c r="J978">
        <v>21</v>
      </c>
      <c r="K978" s="1" t="s">
        <v>453</v>
      </c>
      <c r="L978" t="s">
        <v>5231</v>
      </c>
      <c r="M978">
        <v>15085</v>
      </c>
      <c r="N978">
        <v>3</v>
      </c>
      <c r="O978">
        <v>26</v>
      </c>
      <c r="P978" t="s">
        <v>12842</v>
      </c>
      <c r="Q978" t="s">
        <v>310</v>
      </c>
      <c r="R978" t="s">
        <v>392</v>
      </c>
      <c r="T978" t="s">
        <v>1065</v>
      </c>
      <c r="U978" t="s">
        <v>296</v>
      </c>
    </row>
    <row r="979" spans="1:21" x14ac:dyDescent="0.3">
      <c r="A979" s="1" t="s">
        <v>5235</v>
      </c>
      <c r="C979" t="s">
        <v>5236</v>
      </c>
      <c r="E979" t="s">
        <v>5235</v>
      </c>
      <c r="J979">
        <v>0</v>
      </c>
      <c r="K979" s="1" t="s">
        <v>297</v>
      </c>
      <c r="L979" t="s">
        <v>802</v>
      </c>
      <c r="M979">
        <v>17866</v>
      </c>
      <c r="N979">
        <v>0</v>
      </c>
      <c r="P979" t="s">
        <v>12843</v>
      </c>
      <c r="Q979" t="s">
        <v>297</v>
      </c>
      <c r="R979" t="s">
        <v>297</v>
      </c>
      <c r="T979" t="s">
        <v>3027</v>
      </c>
      <c r="U979" t="s">
        <v>296</v>
      </c>
    </row>
    <row r="980" spans="1:21" x14ac:dyDescent="0.3">
      <c r="A980" s="1" t="s">
        <v>5238</v>
      </c>
      <c r="B980" t="s">
        <v>323</v>
      </c>
      <c r="C980" t="s">
        <v>5240</v>
      </c>
      <c r="D980">
        <v>2979590</v>
      </c>
      <c r="E980" t="s">
        <v>5238</v>
      </c>
      <c r="F980" t="s">
        <v>724</v>
      </c>
      <c r="G980" t="s">
        <v>5241</v>
      </c>
      <c r="H980">
        <v>2</v>
      </c>
      <c r="I980" t="s">
        <v>5239</v>
      </c>
      <c r="J980">
        <v>83</v>
      </c>
      <c r="K980" s="1" t="s">
        <v>323</v>
      </c>
      <c r="L980" t="s">
        <v>945</v>
      </c>
      <c r="M980">
        <v>16920</v>
      </c>
      <c r="N980">
        <v>4</v>
      </c>
      <c r="O980">
        <v>25</v>
      </c>
      <c r="P980" t="s">
        <v>12844</v>
      </c>
      <c r="Q980" t="s">
        <v>678</v>
      </c>
      <c r="R980" t="s">
        <v>410</v>
      </c>
      <c r="T980" t="s">
        <v>2838</v>
      </c>
      <c r="U980" t="s">
        <v>300</v>
      </c>
    </row>
    <row r="981" spans="1:21" x14ac:dyDescent="0.3">
      <c r="A981" s="1" t="s">
        <v>5242</v>
      </c>
      <c r="C981" t="s">
        <v>5244</v>
      </c>
      <c r="E981" t="s">
        <v>5242</v>
      </c>
      <c r="J981">
        <v>0</v>
      </c>
      <c r="K981" s="1" t="s">
        <v>297</v>
      </c>
      <c r="L981" t="s">
        <v>5243</v>
      </c>
      <c r="M981">
        <v>17863</v>
      </c>
      <c r="N981">
        <v>0</v>
      </c>
      <c r="P981" t="s">
        <v>12845</v>
      </c>
      <c r="Q981" t="s">
        <v>297</v>
      </c>
      <c r="R981" t="s">
        <v>297</v>
      </c>
      <c r="T981" t="s">
        <v>510</v>
      </c>
      <c r="U981" t="s">
        <v>296</v>
      </c>
    </row>
    <row r="982" spans="1:21" x14ac:dyDescent="0.3">
      <c r="A982" s="1" t="s">
        <v>5245</v>
      </c>
      <c r="B982" t="s">
        <v>350</v>
      </c>
      <c r="C982" t="s">
        <v>5247</v>
      </c>
      <c r="D982">
        <v>16147</v>
      </c>
      <c r="E982" t="s">
        <v>5245</v>
      </c>
      <c r="G982" t="s">
        <v>5248</v>
      </c>
      <c r="J982">
        <v>19</v>
      </c>
      <c r="K982" s="1" t="s">
        <v>350</v>
      </c>
      <c r="L982" t="s">
        <v>5246</v>
      </c>
      <c r="M982">
        <v>15106</v>
      </c>
      <c r="N982">
        <v>1</v>
      </c>
      <c r="O982">
        <v>28</v>
      </c>
      <c r="P982" t="s">
        <v>12846</v>
      </c>
      <c r="Q982" t="s">
        <v>310</v>
      </c>
      <c r="R982" t="s">
        <v>387</v>
      </c>
      <c r="T982" t="s">
        <v>449</v>
      </c>
      <c r="U982" t="s">
        <v>296</v>
      </c>
    </row>
    <row r="983" spans="1:21" x14ac:dyDescent="0.3">
      <c r="A983" s="1" t="s">
        <v>5250</v>
      </c>
      <c r="B983" t="s">
        <v>350</v>
      </c>
      <c r="C983" t="s">
        <v>5253</v>
      </c>
      <c r="D983">
        <v>2515962</v>
      </c>
      <c r="E983" t="s">
        <v>5250</v>
      </c>
      <c r="F983" t="s">
        <v>880</v>
      </c>
      <c r="G983" t="s">
        <v>5254</v>
      </c>
      <c r="H983">
        <v>3</v>
      </c>
      <c r="I983" t="s">
        <v>5252</v>
      </c>
      <c r="J983">
        <v>18</v>
      </c>
      <c r="K983" s="1" t="s">
        <v>350</v>
      </c>
      <c r="L983" t="s">
        <v>498</v>
      </c>
      <c r="M983">
        <v>17269</v>
      </c>
      <c r="N983">
        <v>4</v>
      </c>
      <c r="O983">
        <v>27</v>
      </c>
      <c r="P983" t="s">
        <v>12847</v>
      </c>
      <c r="Q983" t="s">
        <v>362</v>
      </c>
      <c r="R983" t="s">
        <v>709</v>
      </c>
      <c r="T983" t="s">
        <v>5251</v>
      </c>
      <c r="U983" t="s">
        <v>306</v>
      </c>
    </row>
    <row r="984" spans="1:21" x14ac:dyDescent="0.3">
      <c r="A984" s="1" t="s">
        <v>5255</v>
      </c>
      <c r="C984" t="s">
        <v>5257</v>
      </c>
      <c r="E984" t="s">
        <v>5255</v>
      </c>
      <c r="J984">
        <v>0</v>
      </c>
      <c r="K984" s="1" t="s">
        <v>297</v>
      </c>
      <c r="L984" t="s">
        <v>5256</v>
      </c>
      <c r="M984">
        <v>17881</v>
      </c>
      <c r="N984">
        <v>0</v>
      </c>
      <c r="P984" t="s">
        <v>12848</v>
      </c>
      <c r="Q984" t="s">
        <v>297</v>
      </c>
      <c r="R984" t="s">
        <v>297</v>
      </c>
      <c r="T984" t="s">
        <v>3528</v>
      </c>
      <c r="U984" t="s">
        <v>296</v>
      </c>
    </row>
    <row r="985" spans="1:21" x14ac:dyDescent="0.3">
      <c r="A985" s="1" t="s">
        <v>5259</v>
      </c>
      <c r="B985" t="s">
        <v>350</v>
      </c>
      <c r="C985" t="s">
        <v>5260</v>
      </c>
      <c r="D985">
        <v>17261</v>
      </c>
      <c r="E985" t="s">
        <v>5259</v>
      </c>
      <c r="G985" t="s">
        <v>3905</v>
      </c>
      <c r="J985">
        <v>81</v>
      </c>
      <c r="K985" s="1" t="s">
        <v>350</v>
      </c>
      <c r="L985" t="s">
        <v>3841</v>
      </c>
      <c r="M985">
        <v>16180</v>
      </c>
      <c r="N985">
        <v>2</v>
      </c>
      <c r="O985">
        <v>24</v>
      </c>
      <c r="P985" t="s">
        <v>12849</v>
      </c>
      <c r="Q985" t="s">
        <v>403</v>
      </c>
      <c r="R985" t="s">
        <v>544</v>
      </c>
      <c r="T985" t="s">
        <v>449</v>
      </c>
      <c r="U985" t="s">
        <v>296</v>
      </c>
    </row>
    <row r="986" spans="1:21" x14ac:dyDescent="0.3">
      <c r="A986" s="1" t="s">
        <v>5263</v>
      </c>
      <c r="B986" t="s">
        <v>439</v>
      </c>
      <c r="C986" t="s">
        <v>5266</v>
      </c>
      <c r="D986">
        <v>16976</v>
      </c>
      <c r="E986" t="s">
        <v>5263</v>
      </c>
      <c r="F986" t="s">
        <v>354</v>
      </c>
      <c r="G986" t="s">
        <v>5267</v>
      </c>
      <c r="H986">
        <v>1</v>
      </c>
      <c r="I986" t="s">
        <v>5265</v>
      </c>
      <c r="J986">
        <v>7</v>
      </c>
      <c r="K986" s="1" t="s">
        <v>439</v>
      </c>
      <c r="L986" t="s">
        <v>5264</v>
      </c>
      <c r="M986">
        <v>16644</v>
      </c>
      <c r="N986">
        <v>5</v>
      </c>
      <c r="O986">
        <v>28</v>
      </c>
      <c r="P986" t="s">
        <v>12850</v>
      </c>
      <c r="Q986" t="s">
        <v>331</v>
      </c>
      <c r="R986" t="s">
        <v>540</v>
      </c>
      <c r="T986" t="s">
        <v>1145</v>
      </c>
      <c r="U986" t="s">
        <v>300</v>
      </c>
    </row>
    <row r="987" spans="1:21" x14ac:dyDescent="0.3">
      <c r="A987" s="1" t="s">
        <v>5268</v>
      </c>
      <c r="B987" t="s">
        <v>453</v>
      </c>
      <c r="C987" t="s">
        <v>5270</v>
      </c>
      <c r="E987" t="s">
        <v>5268</v>
      </c>
      <c r="J987">
        <v>0</v>
      </c>
      <c r="K987" s="1" t="s">
        <v>453</v>
      </c>
      <c r="L987" t="s">
        <v>2066</v>
      </c>
      <c r="M987">
        <v>17396</v>
      </c>
      <c r="P987" t="s">
        <v>12851</v>
      </c>
      <c r="Q987" t="s">
        <v>297</v>
      </c>
      <c r="R987" t="s">
        <v>297</v>
      </c>
      <c r="T987" t="s">
        <v>5269</v>
      </c>
      <c r="U987" t="s">
        <v>296</v>
      </c>
    </row>
    <row r="988" spans="1:21" x14ac:dyDescent="0.3">
      <c r="A988" s="1" t="s">
        <v>5271</v>
      </c>
      <c r="B988" t="s">
        <v>350</v>
      </c>
      <c r="C988" t="s">
        <v>5273</v>
      </c>
      <c r="D988">
        <v>13217</v>
      </c>
      <c r="E988" t="s">
        <v>5271</v>
      </c>
      <c r="F988" t="s">
        <v>316</v>
      </c>
      <c r="G988" t="s">
        <v>5274</v>
      </c>
      <c r="H988">
        <v>1</v>
      </c>
      <c r="I988" t="s">
        <v>5272</v>
      </c>
      <c r="J988">
        <v>15</v>
      </c>
      <c r="K988" s="1" t="s">
        <v>350</v>
      </c>
      <c r="L988" t="s">
        <v>2669</v>
      </c>
      <c r="M988">
        <v>11611</v>
      </c>
      <c r="N988">
        <v>9</v>
      </c>
      <c r="O988">
        <v>30</v>
      </c>
      <c r="P988" t="s">
        <v>12852</v>
      </c>
      <c r="Q988" t="s">
        <v>403</v>
      </c>
      <c r="R988" t="s">
        <v>364</v>
      </c>
      <c r="T988" t="s">
        <v>1930</v>
      </c>
      <c r="U988" t="s">
        <v>300</v>
      </c>
    </row>
    <row r="989" spans="1:21" x14ac:dyDescent="0.3">
      <c r="A989" s="1" t="s">
        <v>5275</v>
      </c>
      <c r="B989" t="s">
        <v>313</v>
      </c>
      <c r="C989" t="s">
        <v>5277</v>
      </c>
      <c r="E989" t="s">
        <v>5275</v>
      </c>
      <c r="J989">
        <v>0</v>
      </c>
      <c r="K989" s="1" t="s">
        <v>313</v>
      </c>
      <c r="L989" t="s">
        <v>5276</v>
      </c>
      <c r="M989">
        <v>19707</v>
      </c>
      <c r="P989" t="s">
        <v>12853</v>
      </c>
      <c r="Q989" t="s">
        <v>297</v>
      </c>
      <c r="R989" t="s">
        <v>297</v>
      </c>
      <c r="T989" t="s">
        <v>566</v>
      </c>
      <c r="U989" t="s">
        <v>296</v>
      </c>
    </row>
    <row r="990" spans="1:21" x14ac:dyDescent="0.3">
      <c r="A990" s="1" t="s">
        <v>5279</v>
      </c>
      <c r="C990" t="s">
        <v>5280</v>
      </c>
      <c r="E990" t="s">
        <v>5279</v>
      </c>
      <c r="J990">
        <v>0</v>
      </c>
      <c r="K990" s="1" t="s">
        <v>297</v>
      </c>
      <c r="L990" t="s">
        <v>473</v>
      </c>
      <c r="M990">
        <v>17815</v>
      </c>
      <c r="N990">
        <v>0</v>
      </c>
      <c r="P990" t="s">
        <v>12854</v>
      </c>
      <c r="Q990" t="s">
        <v>297</v>
      </c>
      <c r="R990" t="s">
        <v>297</v>
      </c>
      <c r="T990" t="s">
        <v>2812</v>
      </c>
      <c r="U990" t="s">
        <v>296</v>
      </c>
    </row>
    <row r="991" spans="1:21" x14ac:dyDescent="0.3">
      <c r="A991" s="1" t="s">
        <v>5281</v>
      </c>
      <c r="B991" t="s">
        <v>313</v>
      </c>
      <c r="C991" t="s">
        <v>5283</v>
      </c>
      <c r="D991">
        <v>16814</v>
      </c>
      <c r="E991" t="s">
        <v>5281</v>
      </c>
      <c r="G991" t="s">
        <v>5284</v>
      </c>
      <c r="J991">
        <v>18</v>
      </c>
      <c r="K991" s="1" t="s">
        <v>313</v>
      </c>
      <c r="L991" t="s">
        <v>5282</v>
      </c>
      <c r="M991">
        <v>16175</v>
      </c>
      <c r="N991">
        <v>5</v>
      </c>
      <c r="O991">
        <v>28</v>
      </c>
      <c r="P991" t="s">
        <v>12855</v>
      </c>
      <c r="Q991" t="s">
        <v>295</v>
      </c>
      <c r="R991" t="s">
        <v>668</v>
      </c>
      <c r="T991" t="s">
        <v>862</v>
      </c>
      <c r="U991" t="s">
        <v>296</v>
      </c>
    </row>
    <row r="992" spans="1:21" x14ac:dyDescent="0.3">
      <c r="A992" s="1" t="s">
        <v>195</v>
      </c>
      <c r="B992" t="s">
        <v>453</v>
      </c>
      <c r="C992" t="s">
        <v>5286</v>
      </c>
      <c r="D992">
        <v>16803</v>
      </c>
      <c r="E992" t="s">
        <v>195</v>
      </c>
      <c r="G992" t="s">
        <v>3670</v>
      </c>
      <c r="I992" t="s">
        <v>5285</v>
      </c>
      <c r="J992">
        <v>33</v>
      </c>
      <c r="K992" s="1" t="s">
        <v>453</v>
      </c>
      <c r="L992" t="s">
        <v>2066</v>
      </c>
      <c r="M992">
        <v>16112</v>
      </c>
      <c r="N992">
        <v>5</v>
      </c>
      <c r="O992">
        <v>26</v>
      </c>
      <c r="P992" t="s">
        <v>12856</v>
      </c>
      <c r="Q992" t="s">
        <v>331</v>
      </c>
      <c r="R992" t="s">
        <v>461</v>
      </c>
      <c r="T992" t="s">
        <v>1196</v>
      </c>
      <c r="U992" t="s">
        <v>296</v>
      </c>
    </row>
    <row r="993" spans="1:21" x14ac:dyDescent="0.3">
      <c r="A993" s="1" t="s">
        <v>5287</v>
      </c>
      <c r="B993" t="s">
        <v>350</v>
      </c>
      <c r="C993" t="s">
        <v>5289</v>
      </c>
      <c r="D993">
        <v>4039320</v>
      </c>
      <c r="E993" t="s">
        <v>5287</v>
      </c>
      <c r="G993" t="s">
        <v>2161</v>
      </c>
      <c r="J993">
        <v>83</v>
      </c>
      <c r="K993" s="1" t="s">
        <v>350</v>
      </c>
      <c r="L993" t="s">
        <v>5288</v>
      </c>
      <c r="M993">
        <v>20473</v>
      </c>
      <c r="N993">
        <v>0</v>
      </c>
      <c r="O993">
        <v>27</v>
      </c>
      <c r="P993" t="s">
        <v>12857</v>
      </c>
      <c r="Q993" t="s">
        <v>310</v>
      </c>
      <c r="R993" t="s">
        <v>432</v>
      </c>
      <c r="T993" t="s">
        <v>2929</v>
      </c>
      <c r="U993" t="s">
        <v>296</v>
      </c>
    </row>
    <row r="994" spans="1:21" x14ac:dyDescent="0.3">
      <c r="A994" s="1" t="s">
        <v>5290</v>
      </c>
      <c r="B994" t="s">
        <v>453</v>
      </c>
      <c r="C994" t="s">
        <v>5293</v>
      </c>
      <c r="D994">
        <v>12514</v>
      </c>
      <c r="E994" t="s">
        <v>5290</v>
      </c>
      <c r="F994" t="s">
        <v>710</v>
      </c>
      <c r="G994" t="s">
        <v>5294</v>
      </c>
      <c r="H994">
        <v>1</v>
      </c>
      <c r="I994" t="s">
        <v>5292</v>
      </c>
      <c r="J994">
        <v>25</v>
      </c>
      <c r="K994" s="1" t="s">
        <v>453</v>
      </c>
      <c r="L994" t="s">
        <v>624</v>
      </c>
      <c r="M994">
        <v>11932</v>
      </c>
      <c r="N994">
        <v>10</v>
      </c>
      <c r="O994">
        <v>31</v>
      </c>
      <c r="P994" t="s">
        <v>12858</v>
      </c>
      <c r="Q994" t="s">
        <v>403</v>
      </c>
      <c r="R994" t="s">
        <v>794</v>
      </c>
      <c r="T994" t="s">
        <v>5291</v>
      </c>
      <c r="U994" t="s">
        <v>300</v>
      </c>
    </row>
    <row r="995" spans="1:21" x14ac:dyDescent="0.3">
      <c r="A995" s="1" t="s">
        <v>5295</v>
      </c>
      <c r="C995" t="s">
        <v>5298</v>
      </c>
      <c r="E995" t="s">
        <v>5295</v>
      </c>
      <c r="J995">
        <v>0</v>
      </c>
      <c r="K995" s="1" t="s">
        <v>297</v>
      </c>
      <c r="L995" t="s">
        <v>5297</v>
      </c>
      <c r="M995">
        <v>17868</v>
      </c>
      <c r="N995">
        <v>0</v>
      </c>
      <c r="P995" t="s">
        <v>12859</v>
      </c>
      <c r="Q995" t="s">
        <v>297</v>
      </c>
      <c r="R995" t="s">
        <v>297</v>
      </c>
      <c r="T995" t="s">
        <v>5296</v>
      </c>
      <c r="U995" t="s">
        <v>296</v>
      </c>
    </row>
    <row r="996" spans="1:21" x14ac:dyDescent="0.3">
      <c r="A996" s="1" t="s">
        <v>5299</v>
      </c>
      <c r="B996" t="s">
        <v>350</v>
      </c>
      <c r="C996" t="s">
        <v>5301</v>
      </c>
      <c r="D996">
        <v>3122838</v>
      </c>
      <c r="E996" t="s">
        <v>5299</v>
      </c>
      <c r="G996" t="s">
        <v>5302</v>
      </c>
      <c r="J996">
        <v>1</v>
      </c>
      <c r="K996" s="1" t="s">
        <v>350</v>
      </c>
      <c r="L996" t="s">
        <v>1252</v>
      </c>
      <c r="M996">
        <v>21179</v>
      </c>
      <c r="N996">
        <v>0</v>
      </c>
      <c r="O996">
        <v>23</v>
      </c>
      <c r="P996" t="s">
        <v>12860</v>
      </c>
      <c r="Q996" t="s">
        <v>347</v>
      </c>
      <c r="R996" t="s">
        <v>358</v>
      </c>
      <c r="T996" t="s">
        <v>5300</v>
      </c>
      <c r="U996" t="s">
        <v>296</v>
      </c>
    </row>
    <row r="997" spans="1:21" x14ac:dyDescent="0.3">
      <c r="A997" s="1" t="s">
        <v>20</v>
      </c>
      <c r="B997" t="s">
        <v>350</v>
      </c>
      <c r="C997" t="s">
        <v>5305</v>
      </c>
      <c r="D997">
        <v>2976212</v>
      </c>
      <c r="E997" t="s">
        <v>20</v>
      </c>
      <c r="F997" t="s">
        <v>647</v>
      </c>
      <c r="G997" t="s">
        <v>3374</v>
      </c>
      <c r="H997">
        <v>1</v>
      </c>
      <c r="I997" t="s">
        <v>5304</v>
      </c>
      <c r="J997">
        <v>14</v>
      </c>
      <c r="K997" s="1" t="s">
        <v>350</v>
      </c>
      <c r="L997" t="s">
        <v>953</v>
      </c>
      <c r="M997">
        <v>16906</v>
      </c>
      <c r="N997">
        <v>4</v>
      </c>
      <c r="O997">
        <v>25</v>
      </c>
      <c r="P997" t="s">
        <v>12861</v>
      </c>
      <c r="Q997" t="s">
        <v>310</v>
      </c>
      <c r="R997" t="s">
        <v>540</v>
      </c>
      <c r="T997" t="s">
        <v>5303</v>
      </c>
      <c r="U997" t="s">
        <v>300</v>
      </c>
    </row>
    <row r="998" spans="1:21" x14ac:dyDescent="0.3">
      <c r="A998" s="1" t="s">
        <v>5306</v>
      </c>
      <c r="B998" t="s">
        <v>453</v>
      </c>
      <c r="C998" t="s">
        <v>5308</v>
      </c>
      <c r="E998" t="s">
        <v>5306</v>
      </c>
      <c r="J998">
        <v>0</v>
      </c>
      <c r="K998" s="1" t="s">
        <v>453</v>
      </c>
      <c r="L998" t="s">
        <v>889</v>
      </c>
      <c r="M998">
        <v>20906</v>
      </c>
      <c r="N998">
        <v>0</v>
      </c>
      <c r="P998" t="s">
        <v>12862</v>
      </c>
      <c r="Q998" t="s">
        <v>347</v>
      </c>
      <c r="R998" t="s">
        <v>958</v>
      </c>
      <c r="T998" t="s">
        <v>5307</v>
      </c>
      <c r="U998" t="s">
        <v>296</v>
      </c>
    </row>
    <row r="999" spans="1:21" x14ac:dyDescent="0.3">
      <c r="A999" s="1" t="s">
        <v>5309</v>
      </c>
      <c r="C999" t="s">
        <v>5311</v>
      </c>
      <c r="E999" t="s">
        <v>5309</v>
      </c>
      <c r="J999">
        <v>0</v>
      </c>
      <c r="K999" s="1" t="s">
        <v>297</v>
      </c>
      <c r="L999" t="s">
        <v>2682</v>
      </c>
      <c r="M999">
        <v>18800</v>
      </c>
      <c r="N999">
        <v>0</v>
      </c>
      <c r="P999" t="s">
        <v>12863</v>
      </c>
      <c r="Q999" t="s">
        <v>297</v>
      </c>
      <c r="R999" t="s">
        <v>297</v>
      </c>
      <c r="T999" t="s">
        <v>5310</v>
      </c>
      <c r="U999" t="s">
        <v>296</v>
      </c>
    </row>
    <row r="1000" spans="1:21" x14ac:dyDescent="0.3">
      <c r="A1000" s="1" t="s">
        <v>634</v>
      </c>
      <c r="B1000" t="s">
        <v>350</v>
      </c>
      <c r="C1000" t="s">
        <v>5312</v>
      </c>
      <c r="D1000">
        <v>13872</v>
      </c>
      <c r="E1000" t="s">
        <v>634</v>
      </c>
      <c r="G1000" t="s">
        <v>5313</v>
      </c>
      <c r="J1000">
        <v>14</v>
      </c>
      <c r="K1000" s="1" t="s">
        <v>350</v>
      </c>
      <c r="L1000" t="s">
        <v>2535</v>
      </c>
      <c r="M1000">
        <v>4511</v>
      </c>
      <c r="N1000">
        <v>2</v>
      </c>
      <c r="O1000">
        <v>29</v>
      </c>
      <c r="P1000" t="s">
        <v>12864</v>
      </c>
      <c r="Q1000" t="s">
        <v>310</v>
      </c>
      <c r="R1000" t="s">
        <v>487</v>
      </c>
      <c r="T1000" t="s">
        <v>1927</v>
      </c>
      <c r="U1000" t="s">
        <v>296</v>
      </c>
    </row>
    <row r="1001" spans="1:21" x14ac:dyDescent="0.3">
      <c r="A1001" s="1" t="s">
        <v>5314</v>
      </c>
      <c r="B1001" t="s">
        <v>323</v>
      </c>
      <c r="C1001" t="s">
        <v>5316</v>
      </c>
      <c r="D1001">
        <v>3932433</v>
      </c>
      <c r="E1001" t="s">
        <v>5314</v>
      </c>
      <c r="F1001" t="s">
        <v>373</v>
      </c>
      <c r="G1001" t="s">
        <v>3916</v>
      </c>
      <c r="H1001">
        <v>5</v>
      </c>
      <c r="J1001">
        <v>86</v>
      </c>
      <c r="K1001" s="1" t="s">
        <v>323</v>
      </c>
      <c r="L1001" t="s">
        <v>783</v>
      </c>
      <c r="M1001">
        <v>20865</v>
      </c>
      <c r="N1001">
        <v>0</v>
      </c>
      <c r="O1001">
        <v>22</v>
      </c>
      <c r="P1001" t="s">
        <v>12865</v>
      </c>
      <c r="Q1001" t="s">
        <v>426</v>
      </c>
      <c r="R1001" t="s">
        <v>1002</v>
      </c>
      <c r="T1001" t="s">
        <v>5315</v>
      </c>
      <c r="U1001" t="s">
        <v>300</v>
      </c>
    </row>
    <row r="1002" spans="1:21" x14ac:dyDescent="0.3">
      <c r="A1002" s="1" t="s">
        <v>154</v>
      </c>
      <c r="B1002" t="s">
        <v>350</v>
      </c>
      <c r="C1002" t="s">
        <v>5319</v>
      </c>
      <c r="D1002">
        <v>2574808</v>
      </c>
      <c r="E1002" t="s">
        <v>154</v>
      </c>
      <c r="F1002" t="s">
        <v>354</v>
      </c>
      <c r="G1002" t="s">
        <v>3749</v>
      </c>
      <c r="H1002">
        <v>1</v>
      </c>
      <c r="I1002" t="s">
        <v>5318</v>
      </c>
      <c r="J1002">
        <v>11</v>
      </c>
      <c r="K1002" s="1" t="s">
        <v>350</v>
      </c>
      <c r="L1002" t="s">
        <v>703</v>
      </c>
      <c r="M1002">
        <v>18187</v>
      </c>
      <c r="N1002">
        <v>3</v>
      </c>
      <c r="O1002">
        <v>26</v>
      </c>
      <c r="P1002" t="s">
        <v>12866</v>
      </c>
      <c r="Q1002" t="s">
        <v>320</v>
      </c>
      <c r="R1002" t="s">
        <v>395</v>
      </c>
      <c r="T1002" t="s">
        <v>5317</v>
      </c>
      <c r="U1002" t="s">
        <v>300</v>
      </c>
    </row>
    <row r="1003" spans="1:21" x14ac:dyDescent="0.3">
      <c r="A1003" s="1" t="s">
        <v>5320</v>
      </c>
      <c r="B1003" t="s">
        <v>565</v>
      </c>
      <c r="C1003" t="s">
        <v>5323</v>
      </c>
      <c r="D1003">
        <v>2576450</v>
      </c>
      <c r="E1003" t="s">
        <v>5320</v>
      </c>
      <c r="F1003" t="s">
        <v>299</v>
      </c>
      <c r="G1003" t="s">
        <v>5324</v>
      </c>
      <c r="H1003">
        <v>5</v>
      </c>
      <c r="I1003" t="s">
        <v>5322</v>
      </c>
      <c r="J1003">
        <v>34</v>
      </c>
      <c r="K1003" s="1" t="s">
        <v>453</v>
      </c>
      <c r="L1003" t="s">
        <v>5321</v>
      </c>
      <c r="M1003">
        <v>18115</v>
      </c>
      <c r="N1003">
        <v>3</v>
      </c>
      <c r="O1003">
        <v>26</v>
      </c>
      <c r="P1003" t="s">
        <v>12867</v>
      </c>
      <c r="Q1003" t="s">
        <v>347</v>
      </c>
      <c r="R1003" t="s">
        <v>958</v>
      </c>
      <c r="S1003" t="s">
        <v>1067</v>
      </c>
      <c r="T1003" t="s">
        <v>1622</v>
      </c>
      <c r="U1003" t="s">
        <v>300</v>
      </c>
    </row>
    <row r="1004" spans="1:21" x14ac:dyDescent="0.3">
      <c r="A1004" s="1" t="s">
        <v>5326</v>
      </c>
      <c r="B1004" t="s">
        <v>453</v>
      </c>
      <c r="C1004" t="s">
        <v>5328</v>
      </c>
      <c r="D1004">
        <v>3043216</v>
      </c>
      <c r="E1004" t="s">
        <v>5326</v>
      </c>
      <c r="F1004" t="s">
        <v>573</v>
      </c>
      <c r="G1004" t="s">
        <v>5329</v>
      </c>
      <c r="H1004">
        <v>4</v>
      </c>
      <c r="I1004" t="s">
        <v>5327</v>
      </c>
      <c r="J1004">
        <v>33</v>
      </c>
      <c r="K1004" s="1" t="s">
        <v>453</v>
      </c>
      <c r="L1004" t="s">
        <v>495</v>
      </c>
      <c r="M1004">
        <v>19529</v>
      </c>
      <c r="N1004">
        <v>2</v>
      </c>
      <c r="O1004">
        <v>23</v>
      </c>
      <c r="P1004" t="s">
        <v>12868</v>
      </c>
      <c r="Q1004" t="s">
        <v>331</v>
      </c>
      <c r="R1004" t="s">
        <v>794</v>
      </c>
      <c r="T1004" t="s">
        <v>466</v>
      </c>
      <c r="U1004" t="s">
        <v>300</v>
      </c>
    </row>
    <row r="1005" spans="1:21" x14ac:dyDescent="0.3">
      <c r="A1005" s="1" t="s">
        <v>5331</v>
      </c>
      <c r="B1005" t="s">
        <v>565</v>
      </c>
      <c r="C1005" t="s">
        <v>5333</v>
      </c>
      <c r="D1005">
        <v>13913</v>
      </c>
      <c r="E1005" t="s">
        <v>5331</v>
      </c>
      <c r="G1005" t="s">
        <v>5334</v>
      </c>
      <c r="J1005">
        <v>46</v>
      </c>
      <c r="K1005" s="1" t="s">
        <v>453</v>
      </c>
      <c r="L1005" t="s">
        <v>5332</v>
      </c>
      <c r="M1005">
        <v>12649</v>
      </c>
      <c r="N1005">
        <v>6</v>
      </c>
      <c r="O1005">
        <v>35</v>
      </c>
      <c r="P1005" t="s">
        <v>12869</v>
      </c>
      <c r="Q1005" t="s">
        <v>426</v>
      </c>
      <c r="R1005" t="s">
        <v>301</v>
      </c>
      <c r="T1005" t="s">
        <v>2032</v>
      </c>
      <c r="U1005" t="s">
        <v>296</v>
      </c>
    </row>
    <row r="1006" spans="1:21" x14ac:dyDescent="0.3">
      <c r="A1006" s="1" t="s">
        <v>5335</v>
      </c>
      <c r="C1006" t="s">
        <v>5337</v>
      </c>
      <c r="E1006" t="s">
        <v>5335</v>
      </c>
      <c r="J1006">
        <v>0</v>
      </c>
      <c r="K1006" s="1" t="s">
        <v>297</v>
      </c>
      <c r="L1006" t="s">
        <v>5336</v>
      </c>
      <c r="M1006">
        <v>18856</v>
      </c>
      <c r="N1006">
        <v>0</v>
      </c>
      <c r="P1006" t="s">
        <v>12870</v>
      </c>
      <c r="Q1006" t="s">
        <v>297</v>
      </c>
      <c r="R1006" t="s">
        <v>297</v>
      </c>
      <c r="T1006" t="s">
        <v>1547</v>
      </c>
      <c r="U1006" t="s">
        <v>296</v>
      </c>
    </row>
    <row r="1007" spans="1:21" x14ac:dyDescent="0.3">
      <c r="A1007" s="1" t="s">
        <v>5338</v>
      </c>
      <c r="B1007" t="s">
        <v>350</v>
      </c>
      <c r="C1007" t="s">
        <v>5339</v>
      </c>
      <c r="D1007">
        <v>2514423</v>
      </c>
      <c r="E1007" t="s">
        <v>5338</v>
      </c>
      <c r="G1007" t="s">
        <v>5340</v>
      </c>
      <c r="J1007">
        <v>18</v>
      </c>
      <c r="K1007" s="1" t="s">
        <v>350</v>
      </c>
      <c r="L1007" t="s">
        <v>936</v>
      </c>
      <c r="M1007">
        <v>17273</v>
      </c>
      <c r="N1007">
        <v>1</v>
      </c>
      <c r="O1007">
        <v>27</v>
      </c>
      <c r="P1007" t="s">
        <v>12871</v>
      </c>
      <c r="Q1007" t="s">
        <v>310</v>
      </c>
      <c r="R1007" t="s">
        <v>343</v>
      </c>
      <c r="T1007" t="s">
        <v>1282</v>
      </c>
      <c r="U1007" t="s">
        <v>296</v>
      </c>
    </row>
    <row r="1008" spans="1:21" x14ac:dyDescent="0.3">
      <c r="A1008" s="1" t="s">
        <v>5341</v>
      </c>
      <c r="B1008" t="s">
        <v>350</v>
      </c>
      <c r="C1008" t="s">
        <v>5344</v>
      </c>
      <c r="D1008">
        <v>2974198</v>
      </c>
      <c r="E1008" t="s">
        <v>5341</v>
      </c>
      <c r="G1008" t="s">
        <v>4548</v>
      </c>
      <c r="I1008" t="s">
        <v>5343</v>
      </c>
      <c r="J1008">
        <v>86</v>
      </c>
      <c r="K1008" s="1" t="s">
        <v>350</v>
      </c>
      <c r="L1008" t="s">
        <v>5342</v>
      </c>
      <c r="M1008">
        <v>18711</v>
      </c>
      <c r="N1008">
        <v>3</v>
      </c>
      <c r="O1008">
        <v>24</v>
      </c>
      <c r="P1008" t="s">
        <v>12872</v>
      </c>
      <c r="Q1008" t="s">
        <v>426</v>
      </c>
      <c r="R1008" t="s">
        <v>438</v>
      </c>
      <c r="T1008" t="s">
        <v>4415</v>
      </c>
      <c r="U1008" t="s">
        <v>296</v>
      </c>
    </row>
    <row r="1009" spans="1:21" x14ac:dyDescent="0.3">
      <c r="A1009" s="1" t="s">
        <v>5345</v>
      </c>
      <c r="B1009" t="s">
        <v>350</v>
      </c>
      <c r="C1009" t="s">
        <v>5347</v>
      </c>
      <c r="E1009" t="s">
        <v>5345</v>
      </c>
      <c r="G1009" t="s">
        <v>5348</v>
      </c>
      <c r="J1009">
        <v>86</v>
      </c>
      <c r="K1009" s="1" t="s">
        <v>350</v>
      </c>
      <c r="L1009" t="s">
        <v>5346</v>
      </c>
      <c r="M1009">
        <v>1904</v>
      </c>
      <c r="N1009">
        <v>7</v>
      </c>
      <c r="O1009">
        <v>31</v>
      </c>
      <c r="P1009" t="s">
        <v>12873</v>
      </c>
      <c r="Q1009" t="s">
        <v>310</v>
      </c>
      <c r="R1009" t="s">
        <v>571</v>
      </c>
      <c r="T1009" t="s">
        <v>1329</v>
      </c>
      <c r="U1009" t="s">
        <v>296</v>
      </c>
    </row>
    <row r="1010" spans="1:21" x14ac:dyDescent="0.3">
      <c r="A1010" s="1" t="s">
        <v>16</v>
      </c>
      <c r="B1010" t="s">
        <v>350</v>
      </c>
      <c r="C1010" t="s">
        <v>5351</v>
      </c>
      <c r="D1010">
        <v>16899</v>
      </c>
      <c r="E1010" t="s">
        <v>16</v>
      </c>
      <c r="F1010" t="s">
        <v>354</v>
      </c>
      <c r="G1010" t="s">
        <v>5352</v>
      </c>
      <c r="H1010">
        <v>1</v>
      </c>
      <c r="I1010" t="s">
        <v>5350</v>
      </c>
      <c r="J1010">
        <v>81</v>
      </c>
      <c r="K1010" s="1" t="s">
        <v>350</v>
      </c>
      <c r="L1010" t="s">
        <v>5349</v>
      </c>
      <c r="M1010">
        <v>16063</v>
      </c>
      <c r="N1010">
        <v>5</v>
      </c>
      <c r="O1010">
        <v>27</v>
      </c>
      <c r="P1010" t="s">
        <v>12874</v>
      </c>
      <c r="Q1010" t="s">
        <v>347</v>
      </c>
      <c r="R1010" t="s">
        <v>578</v>
      </c>
      <c r="T1010" t="s">
        <v>2500</v>
      </c>
      <c r="U1010" t="s">
        <v>300</v>
      </c>
    </row>
    <row r="1011" spans="1:21" x14ac:dyDescent="0.3">
      <c r="A1011" s="1" t="s">
        <v>5353</v>
      </c>
      <c r="B1011" t="s">
        <v>323</v>
      </c>
      <c r="C1011" t="s">
        <v>5355</v>
      </c>
      <c r="D1011">
        <v>2576272</v>
      </c>
      <c r="E1011" t="s">
        <v>5353</v>
      </c>
      <c r="G1011" t="s">
        <v>5356</v>
      </c>
      <c r="J1011">
        <v>87</v>
      </c>
      <c r="K1011" s="1" t="s">
        <v>323</v>
      </c>
      <c r="L1011" t="s">
        <v>5354</v>
      </c>
      <c r="M1011">
        <v>18720</v>
      </c>
      <c r="N1011">
        <v>0</v>
      </c>
      <c r="O1011">
        <v>26</v>
      </c>
      <c r="P1011" t="s">
        <v>12875</v>
      </c>
      <c r="Q1011" t="s">
        <v>295</v>
      </c>
      <c r="R1011" t="s">
        <v>514</v>
      </c>
      <c r="T1011" t="s">
        <v>484</v>
      </c>
      <c r="U1011" t="s">
        <v>296</v>
      </c>
    </row>
    <row r="1012" spans="1:21" x14ac:dyDescent="0.3">
      <c r="A1012" s="1" t="s">
        <v>5357</v>
      </c>
      <c r="B1012" t="s">
        <v>323</v>
      </c>
      <c r="C1012" t="s">
        <v>5358</v>
      </c>
      <c r="D1012">
        <v>16844</v>
      </c>
      <c r="E1012" t="s">
        <v>5357</v>
      </c>
      <c r="G1012" t="s">
        <v>467</v>
      </c>
      <c r="J1012">
        <v>49</v>
      </c>
      <c r="K1012" s="1" t="s">
        <v>323</v>
      </c>
      <c r="L1012" t="s">
        <v>1036</v>
      </c>
      <c r="M1012">
        <v>16022</v>
      </c>
      <c r="N1012">
        <v>1</v>
      </c>
      <c r="O1012">
        <v>28</v>
      </c>
      <c r="P1012" t="s">
        <v>12876</v>
      </c>
      <c r="Q1012" t="s">
        <v>295</v>
      </c>
      <c r="R1012" t="s">
        <v>702</v>
      </c>
      <c r="T1012" t="s">
        <v>3645</v>
      </c>
      <c r="U1012" t="s">
        <v>296</v>
      </c>
    </row>
    <row r="1013" spans="1:21" x14ac:dyDescent="0.3">
      <c r="A1013" s="1" t="s">
        <v>5359</v>
      </c>
      <c r="B1013" t="s">
        <v>350</v>
      </c>
      <c r="C1013" t="s">
        <v>5363</v>
      </c>
      <c r="D1013">
        <v>3047490</v>
      </c>
      <c r="E1013" t="s">
        <v>5359</v>
      </c>
      <c r="F1013" t="s">
        <v>337</v>
      </c>
      <c r="G1013" t="s">
        <v>5364</v>
      </c>
      <c r="I1013" t="s">
        <v>5362</v>
      </c>
      <c r="J1013">
        <v>84</v>
      </c>
      <c r="K1013" s="1" t="s">
        <v>350</v>
      </c>
      <c r="L1013" t="s">
        <v>5361</v>
      </c>
      <c r="M1013">
        <v>20585</v>
      </c>
      <c r="N1013">
        <v>1</v>
      </c>
      <c r="O1013">
        <v>25</v>
      </c>
      <c r="P1013" t="s">
        <v>12877</v>
      </c>
      <c r="Q1013" t="s">
        <v>403</v>
      </c>
      <c r="R1013" t="s">
        <v>1107</v>
      </c>
      <c r="T1013" t="s">
        <v>5360</v>
      </c>
      <c r="U1013" t="s">
        <v>306</v>
      </c>
    </row>
    <row r="1014" spans="1:21" x14ac:dyDescent="0.3">
      <c r="A1014" s="1" t="s">
        <v>5365</v>
      </c>
      <c r="B1014" t="s">
        <v>453</v>
      </c>
      <c r="C1014" t="s">
        <v>5366</v>
      </c>
      <c r="D1014">
        <v>2576817</v>
      </c>
      <c r="E1014" t="s">
        <v>5365</v>
      </c>
      <c r="G1014" t="s">
        <v>963</v>
      </c>
      <c r="J1014">
        <v>30</v>
      </c>
      <c r="K1014" s="1" t="s">
        <v>453</v>
      </c>
      <c r="L1014" t="s">
        <v>516</v>
      </c>
      <c r="M1014">
        <v>16915</v>
      </c>
      <c r="N1014">
        <v>2</v>
      </c>
      <c r="O1014">
        <v>25</v>
      </c>
      <c r="P1014" t="s">
        <v>12878</v>
      </c>
      <c r="Q1014" t="s">
        <v>331</v>
      </c>
      <c r="R1014" t="s">
        <v>699</v>
      </c>
      <c r="T1014" t="s">
        <v>3666</v>
      </c>
      <c r="U1014" t="s">
        <v>296</v>
      </c>
    </row>
    <row r="1015" spans="1:21" x14ac:dyDescent="0.3">
      <c r="A1015" s="1" t="s">
        <v>5367</v>
      </c>
      <c r="C1015" t="s">
        <v>5369</v>
      </c>
      <c r="E1015" t="s">
        <v>5367</v>
      </c>
      <c r="J1015">
        <v>0</v>
      </c>
      <c r="K1015" s="1" t="s">
        <v>297</v>
      </c>
      <c r="L1015" t="s">
        <v>5368</v>
      </c>
      <c r="M1015">
        <v>19773</v>
      </c>
      <c r="N1015">
        <v>0</v>
      </c>
      <c r="P1015" t="s">
        <v>12879</v>
      </c>
      <c r="Q1015" t="s">
        <v>297</v>
      </c>
      <c r="R1015" t="s">
        <v>297</v>
      </c>
      <c r="T1015" t="s">
        <v>717</v>
      </c>
      <c r="U1015" t="s">
        <v>296</v>
      </c>
    </row>
    <row r="1016" spans="1:21" x14ac:dyDescent="0.3">
      <c r="A1016" s="1" t="s">
        <v>5370</v>
      </c>
      <c r="B1016" t="s">
        <v>350</v>
      </c>
      <c r="C1016" t="s">
        <v>5373</v>
      </c>
      <c r="D1016">
        <v>2979533</v>
      </c>
      <c r="E1016" t="s">
        <v>5370</v>
      </c>
      <c r="F1016" t="s">
        <v>1392</v>
      </c>
      <c r="G1016" t="s">
        <v>5374</v>
      </c>
      <c r="H1016">
        <v>3</v>
      </c>
      <c r="I1016" t="s">
        <v>5372</v>
      </c>
      <c r="J1016">
        <v>13</v>
      </c>
      <c r="K1016" s="1" t="s">
        <v>350</v>
      </c>
      <c r="L1016" t="s">
        <v>5371</v>
      </c>
      <c r="M1016">
        <v>18129</v>
      </c>
      <c r="N1016">
        <v>3</v>
      </c>
      <c r="O1016">
        <v>25</v>
      </c>
      <c r="P1016" t="s">
        <v>12880</v>
      </c>
      <c r="Q1016" t="s">
        <v>310</v>
      </c>
      <c r="R1016" t="s">
        <v>818</v>
      </c>
      <c r="T1016" t="s">
        <v>663</v>
      </c>
      <c r="U1016" t="s">
        <v>306</v>
      </c>
    </row>
    <row r="1017" spans="1:21" x14ac:dyDescent="0.3">
      <c r="A1017" s="1" t="s">
        <v>5375</v>
      </c>
      <c r="B1017" t="s">
        <v>453</v>
      </c>
      <c r="C1017" t="s">
        <v>5378</v>
      </c>
      <c r="D1017">
        <v>3051711</v>
      </c>
      <c r="E1017" t="s">
        <v>5375</v>
      </c>
      <c r="F1017" t="s">
        <v>373</v>
      </c>
      <c r="G1017" t="s">
        <v>5379</v>
      </c>
      <c r="H1017">
        <v>7</v>
      </c>
      <c r="I1017" t="s">
        <v>5377</v>
      </c>
      <c r="J1017">
        <v>30</v>
      </c>
      <c r="K1017" s="1" t="s">
        <v>453</v>
      </c>
      <c r="L1017" t="s">
        <v>5376</v>
      </c>
      <c r="M1017">
        <v>19078</v>
      </c>
      <c r="N1017">
        <v>2</v>
      </c>
      <c r="O1017">
        <v>24</v>
      </c>
      <c r="P1017" t="s">
        <v>12881</v>
      </c>
      <c r="Q1017" t="s">
        <v>494</v>
      </c>
      <c r="R1017" t="s">
        <v>931</v>
      </c>
      <c r="T1017" t="s">
        <v>603</v>
      </c>
      <c r="U1017" t="s">
        <v>300</v>
      </c>
    </row>
    <row r="1018" spans="1:21" x14ac:dyDescent="0.3">
      <c r="A1018" s="1" t="s">
        <v>794</v>
      </c>
      <c r="B1018" t="s">
        <v>313</v>
      </c>
      <c r="C1018" t="s">
        <v>5381</v>
      </c>
      <c r="D1018">
        <v>9635</v>
      </c>
      <c r="E1018" t="s">
        <v>794</v>
      </c>
      <c r="G1018" t="s">
        <v>5382</v>
      </c>
      <c r="J1018">
        <v>10</v>
      </c>
      <c r="K1018" s="1" t="s">
        <v>313</v>
      </c>
      <c r="L1018" t="s">
        <v>5380</v>
      </c>
      <c r="M1018">
        <v>5054</v>
      </c>
      <c r="N1018">
        <v>13</v>
      </c>
      <c r="O1018">
        <v>36</v>
      </c>
      <c r="P1018" t="s">
        <v>12882</v>
      </c>
      <c r="Q1018" t="s">
        <v>347</v>
      </c>
      <c r="R1018" t="s">
        <v>689</v>
      </c>
      <c r="T1018" t="s">
        <v>4463</v>
      </c>
      <c r="U1018" t="s">
        <v>296</v>
      </c>
    </row>
    <row r="1019" spans="1:21" x14ac:dyDescent="0.3">
      <c r="A1019" s="1" t="s">
        <v>5383</v>
      </c>
      <c r="B1019" t="s">
        <v>350</v>
      </c>
      <c r="C1019" t="s">
        <v>5386</v>
      </c>
      <c r="D1019">
        <v>16172</v>
      </c>
      <c r="E1019" t="s">
        <v>5383</v>
      </c>
      <c r="F1019" t="s">
        <v>418</v>
      </c>
      <c r="G1019" t="s">
        <v>5387</v>
      </c>
      <c r="H1019">
        <v>2</v>
      </c>
      <c r="I1019" t="s">
        <v>5385</v>
      </c>
      <c r="J1019">
        <v>18</v>
      </c>
      <c r="K1019" s="1" t="s">
        <v>350</v>
      </c>
      <c r="L1019" t="s">
        <v>784</v>
      </c>
      <c r="M1019">
        <v>15509</v>
      </c>
      <c r="N1019">
        <v>6</v>
      </c>
      <c r="O1019">
        <v>29</v>
      </c>
      <c r="P1019" t="s">
        <v>12883</v>
      </c>
      <c r="Q1019" t="s">
        <v>347</v>
      </c>
      <c r="R1019" t="s">
        <v>414</v>
      </c>
      <c r="T1019" t="s">
        <v>5384</v>
      </c>
      <c r="U1019" t="s">
        <v>300</v>
      </c>
    </row>
    <row r="1020" spans="1:21" x14ac:dyDescent="0.3">
      <c r="A1020" s="1" t="s">
        <v>5388</v>
      </c>
      <c r="B1020" t="s">
        <v>350</v>
      </c>
      <c r="C1020" t="s">
        <v>5389</v>
      </c>
      <c r="D1020">
        <v>2970192</v>
      </c>
      <c r="E1020" t="s">
        <v>5388</v>
      </c>
      <c r="F1020" t="s">
        <v>917</v>
      </c>
      <c r="G1020" t="s">
        <v>2458</v>
      </c>
      <c r="J1020">
        <v>45</v>
      </c>
      <c r="K1020" s="1" t="s">
        <v>350</v>
      </c>
      <c r="L1020" t="s">
        <v>2970</v>
      </c>
      <c r="M1020">
        <v>19793</v>
      </c>
      <c r="N1020">
        <v>1</v>
      </c>
      <c r="O1020">
        <v>25</v>
      </c>
      <c r="P1020" t="s">
        <v>12884</v>
      </c>
      <c r="Q1020" t="s">
        <v>362</v>
      </c>
      <c r="R1020" t="s">
        <v>595</v>
      </c>
      <c r="T1020" t="s">
        <v>2396</v>
      </c>
      <c r="U1020" t="s">
        <v>300</v>
      </c>
    </row>
    <row r="1021" spans="1:21" x14ac:dyDescent="0.3">
      <c r="A1021" s="1" t="s">
        <v>5390</v>
      </c>
      <c r="B1021" t="s">
        <v>565</v>
      </c>
      <c r="C1021" t="s">
        <v>5393</v>
      </c>
      <c r="D1021">
        <v>3045222</v>
      </c>
      <c r="E1021" t="s">
        <v>5390</v>
      </c>
      <c r="G1021" t="s">
        <v>5394</v>
      </c>
      <c r="I1021" t="s">
        <v>5392</v>
      </c>
      <c r="J1021">
        <v>40</v>
      </c>
      <c r="K1021" s="1" t="s">
        <v>453</v>
      </c>
      <c r="L1021" t="s">
        <v>2066</v>
      </c>
      <c r="M1021">
        <v>20568</v>
      </c>
      <c r="N1021">
        <v>1</v>
      </c>
      <c r="O1021">
        <v>24</v>
      </c>
      <c r="P1021" t="s">
        <v>12885</v>
      </c>
      <c r="Q1021" t="s">
        <v>347</v>
      </c>
      <c r="R1021" t="s">
        <v>2176</v>
      </c>
      <c r="T1021" t="s">
        <v>5391</v>
      </c>
      <c r="U1021" t="s">
        <v>296</v>
      </c>
    </row>
    <row r="1022" spans="1:21" x14ac:dyDescent="0.3">
      <c r="A1022" s="1" t="s">
        <v>5395</v>
      </c>
      <c r="B1022" t="s">
        <v>453</v>
      </c>
      <c r="C1022" t="s">
        <v>5397</v>
      </c>
      <c r="D1022">
        <v>11410</v>
      </c>
      <c r="E1022" t="s">
        <v>5395</v>
      </c>
      <c r="G1022" t="s">
        <v>5398</v>
      </c>
      <c r="J1022">
        <v>34</v>
      </c>
      <c r="K1022" s="1" t="s">
        <v>453</v>
      </c>
      <c r="L1022" t="s">
        <v>5396</v>
      </c>
      <c r="M1022">
        <v>9792</v>
      </c>
      <c r="N1022">
        <v>4</v>
      </c>
      <c r="O1022">
        <v>31</v>
      </c>
      <c r="P1022" t="s">
        <v>12886</v>
      </c>
      <c r="Q1022" t="s">
        <v>362</v>
      </c>
      <c r="R1022" t="s">
        <v>689</v>
      </c>
      <c r="T1022" t="s">
        <v>601</v>
      </c>
      <c r="U1022" t="s">
        <v>296</v>
      </c>
    </row>
    <row r="1023" spans="1:21" x14ac:dyDescent="0.3">
      <c r="A1023" s="1" t="s">
        <v>5399</v>
      </c>
      <c r="B1023" t="s">
        <v>453</v>
      </c>
      <c r="C1023" t="s">
        <v>5401</v>
      </c>
      <c r="D1023">
        <v>14518</v>
      </c>
      <c r="E1023" t="s">
        <v>5399</v>
      </c>
      <c r="G1023" t="s">
        <v>5402</v>
      </c>
      <c r="I1023" t="s">
        <v>5400</v>
      </c>
      <c r="J1023">
        <v>25</v>
      </c>
      <c r="K1023" s="1" t="s">
        <v>453</v>
      </c>
      <c r="L1023" t="s">
        <v>1679</v>
      </c>
      <c r="M1023">
        <v>13158</v>
      </c>
      <c r="N1023">
        <v>8</v>
      </c>
      <c r="O1023">
        <v>31</v>
      </c>
      <c r="P1023" t="s">
        <v>12887</v>
      </c>
      <c r="Q1023" t="s">
        <v>362</v>
      </c>
      <c r="R1023" t="s">
        <v>578</v>
      </c>
      <c r="T1023" t="s">
        <v>1996</v>
      </c>
      <c r="U1023" t="s">
        <v>296</v>
      </c>
    </row>
    <row r="1024" spans="1:21" x14ac:dyDescent="0.3">
      <c r="A1024" s="1" t="s">
        <v>5403</v>
      </c>
      <c r="B1024" t="s">
        <v>350</v>
      </c>
      <c r="C1024" t="s">
        <v>5405</v>
      </c>
      <c r="D1024">
        <v>17402</v>
      </c>
      <c r="E1024" t="s">
        <v>5403</v>
      </c>
      <c r="F1024" t="s">
        <v>337</v>
      </c>
      <c r="G1024" t="s">
        <v>5406</v>
      </c>
      <c r="H1024">
        <v>2</v>
      </c>
      <c r="I1024" t="s">
        <v>5404</v>
      </c>
      <c r="J1024">
        <v>11</v>
      </c>
      <c r="K1024" s="1" t="s">
        <v>350</v>
      </c>
      <c r="L1024" t="s">
        <v>2175</v>
      </c>
      <c r="M1024">
        <v>16326</v>
      </c>
      <c r="N1024">
        <v>5</v>
      </c>
      <c r="O1024">
        <v>28</v>
      </c>
      <c r="P1024" t="s">
        <v>12888</v>
      </c>
      <c r="Q1024" t="s">
        <v>347</v>
      </c>
      <c r="R1024" t="s">
        <v>759</v>
      </c>
      <c r="T1024" t="s">
        <v>1438</v>
      </c>
      <c r="U1024" t="s">
        <v>300</v>
      </c>
    </row>
    <row r="1025" spans="1:21" x14ac:dyDescent="0.3">
      <c r="A1025" s="1" t="s">
        <v>5407</v>
      </c>
      <c r="B1025" t="s">
        <v>350</v>
      </c>
      <c r="C1025" t="s">
        <v>5410</v>
      </c>
      <c r="D1025">
        <v>3116642</v>
      </c>
      <c r="E1025" t="s">
        <v>5407</v>
      </c>
      <c r="F1025" t="s">
        <v>880</v>
      </c>
      <c r="G1025" t="s">
        <v>5411</v>
      </c>
      <c r="I1025" t="s">
        <v>5409</v>
      </c>
      <c r="J1025">
        <v>39</v>
      </c>
      <c r="K1025" s="1" t="s">
        <v>350</v>
      </c>
      <c r="L1025" t="s">
        <v>5408</v>
      </c>
      <c r="M1025">
        <v>20103</v>
      </c>
      <c r="N1025">
        <v>1</v>
      </c>
      <c r="O1025">
        <v>23</v>
      </c>
      <c r="P1025" t="s">
        <v>12889</v>
      </c>
      <c r="Q1025" t="s">
        <v>310</v>
      </c>
      <c r="R1025" t="s">
        <v>818</v>
      </c>
      <c r="T1025" t="s">
        <v>1052</v>
      </c>
      <c r="U1025" t="s">
        <v>306</v>
      </c>
    </row>
    <row r="1026" spans="1:21" x14ac:dyDescent="0.3">
      <c r="A1026" s="1" t="s">
        <v>5412</v>
      </c>
      <c r="C1026" t="s">
        <v>5415</v>
      </c>
      <c r="E1026" t="s">
        <v>5412</v>
      </c>
      <c r="J1026">
        <v>0</v>
      </c>
      <c r="K1026" s="1" t="s">
        <v>297</v>
      </c>
      <c r="L1026" t="s">
        <v>5414</v>
      </c>
      <c r="M1026">
        <v>17822</v>
      </c>
      <c r="N1026">
        <v>0</v>
      </c>
      <c r="P1026" t="s">
        <v>12890</v>
      </c>
      <c r="Q1026" t="s">
        <v>297</v>
      </c>
      <c r="R1026" t="s">
        <v>297</v>
      </c>
      <c r="T1026" t="s">
        <v>5413</v>
      </c>
      <c r="U1026" t="s">
        <v>296</v>
      </c>
    </row>
    <row r="1027" spans="1:21" x14ac:dyDescent="0.3">
      <c r="A1027" s="1" t="s">
        <v>5416</v>
      </c>
      <c r="B1027" t="s">
        <v>439</v>
      </c>
      <c r="C1027" t="s">
        <v>5418</v>
      </c>
      <c r="D1027">
        <v>3051909</v>
      </c>
      <c r="E1027" t="s">
        <v>5416</v>
      </c>
      <c r="F1027" t="s">
        <v>329</v>
      </c>
      <c r="G1027" t="s">
        <v>2924</v>
      </c>
      <c r="H1027">
        <v>1</v>
      </c>
      <c r="I1027" t="s">
        <v>5417</v>
      </c>
      <c r="J1027">
        <v>8</v>
      </c>
      <c r="K1027" s="1" t="s">
        <v>439</v>
      </c>
      <c r="L1027" t="s">
        <v>1443</v>
      </c>
      <c r="M1027">
        <v>19989</v>
      </c>
      <c r="N1027">
        <v>1</v>
      </c>
      <c r="O1027">
        <v>24</v>
      </c>
      <c r="P1027" t="s">
        <v>12891</v>
      </c>
      <c r="Q1027" t="s">
        <v>295</v>
      </c>
      <c r="R1027" t="s">
        <v>782</v>
      </c>
      <c r="T1027" t="s">
        <v>314</v>
      </c>
      <c r="U1027" t="s">
        <v>300</v>
      </c>
    </row>
    <row r="1028" spans="1:21" x14ac:dyDescent="0.3">
      <c r="A1028" s="1" t="s">
        <v>5419</v>
      </c>
      <c r="B1028" t="s">
        <v>313</v>
      </c>
      <c r="C1028" t="s">
        <v>5420</v>
      </c>
      <c r="E1028" t="s">
        <v>5419</v>
      </c>
      <c r="G1028" t="s">
        <v>5421</v>
      </c>
      <c r="J1028">
        <v>6</v>
      </c>
      <c r="K1028" s="1" t="s">
        <v>313</v>
      </c>
      <c r="L1028" t="s">
        <v>3040</v>
      </c>
      <c r="M1028">
        <v>11762</v>
      </c>
      <c r="N1028">
        <v>5</v>
      </c>
      <c r="O1028">
        <v>32</v>
      </c>
      <c r="P1028" t="s">
        <v>12892</v>
      </c>
      <c r="Q1028" t="s">
        <v>320</v>
      </c>
      <c r="R1028" t="s">
        <v>349</v>
      </c>
      <c r="T1028" t="s">
        <v>1371</v>
      </c>
      <c r="U1028" t="s">
        <v>296</v>
      </c>
    </row>
    <row r="1029" spans="1:21" x14ac:dyDescent="0.3">
      <c r="A1029" s="1" t="s">
        <v>5423</v>
      </c>
      <c r="B1029" t="s">
        <v>350</v>
      </c>
      <c r="C1029" t="s">
        <v>5424</v>
      </c>
      <c r="D1029">
        <v>3927739</v>
      </c>
      <c r="E1029" t="s">
        <v>5423</v>
      </c>
      <c r="G1029" t="s">
        <v>5425</v>
      </c>
      <c r="H1029">
        <v>3</v>
      </c>
      <c r="J1029">
        <v>12</v>
      </c>
      <c r="K1029" s="1" t="s">
        <v>350</v>
      </c>
      <c r="L1029" t="s">
        <v>2175</v>
      </c>
      <c r="M1029">
        <v>18695</v>
      </c>
      <c r="N1029">
        <v>0</v>
      </c>
      <c r="O1029">
        <v>26</v>
      </c>
      <c r="P1029" t="s">
        <v>12893</v>
      </c>
      <c r="Q1029" t="s">
        <v>426</v>
      </c>
      <c r="R1029" t="s">
        <v>438</v>
      </c>
      <c r="T1029" t="s">
        <v>795</v>
      </c>
      <c r="U1029" t="s">
        <v>296</v>
      </c>
    </row>
    <row r="1030" spans="1:21" x14ac:dyDescent="0.3">
      <c r="A1030" s="1" t="s">
        <v>5426</v>
      </c>
      <c r="B1030" t="s">
        <v>350</v>
      </c>
      <c r="C1030" t="s">
        <v>5428</v>
      </c>
      <c r="D1030">
        <v>2969967</v>
      </c>
      <c r="E1030" t="s">
        <v>5426</v>
      </c>
      <c r="F1030" t="s">
        <v>525</v>
      </c>
      <c r="G1030" t="s">
        <v>5429</v>
      </c>
      <c r="I1030" t="s">
        <v>5427</v>
      </c>
      <c r="J1030">
        <v>18</v>
      </c>
      <c r="K1030" s="1" t="s">
        <v>350</v>
      </c>
      <c r="L1030" t="s">
        <v>802</v>
      </c>
      <c r="M1030">
        <v>19251</v>
      </c>
      <c r="N1030">
        <v>2</v>
      </c>
      <c r="O1030">
        <v>25</v>
      </c>
      <c r="P1030" t="s">
        <v>12894</v>
      </c>
      <c r="Q1030" t="s">
        <v>310</v>
      </c>
      <c r="R1030" t="s">
        <v>828</v>
      </c>
      <c r="T1030" t="s">
        <v>2843</v>
      </c>
      <c r="U1030" t="s">
        <v>306</v>
      </c>
    </row>
    <row r="1031" spans="1:21" x14ac:dyDescent="0.3">
      <c r="A1031" s="1" t="s">
        <v>5430</v>
      </c>
      <c r="B1031" t="s">
        <v>453</v>
      </c>
      <c r="C1031" t="s">
        <v>5432</v>
      </c>
      <c r="D1031">
        <v>4361606</v>
      </c>
      <c r="E1031" t="s">
        <v>5430</v>
      </c>
      <c r="F1031" t="s">
        <v>308</v>
      </c>
      <c r="G1031" t="s">
        <v>5433</v>
      </c>
      <c r="H1031">
        <v>3</v>
      </c>
      <c r="J1031">
        <v>25</v>
      </c>
      <c r="K1031" s="1" t="s">
        <v>453</v>
      </c>
      <c r="L1031" t="s">
        <v>1252</v>
      </c>
      <c r="M1031">
        <v>20964</v>
      </c>
      <c r="N1031">
        <v>0</v>
      </c>
      <c r="O1031">
        <v>22</v>
      </c>
      <c r="P1031" t="s">
        <v>12895</v>
      </c>
      <c r="Q1031" t="s">
        <v>494</v>
      </c>
      <c r="R1031" t="s">
        <v>540</v>
      </c>
      <c r="T1031" t="s">
        <v>5431</v>
      </c>
      <c r="U1031" t="s">
        <v>300</v>
      </c>
    </row>
    <row r="1032" spans="1:21" x14ac:dyDescent="0.3">
      <c r="A1032" s="1" t="s">
        <v>5434</v>
      </c>
      <c r="B1032" t="s">
        <v>323</v>
      </c>
      <c r="C1032" t="s">
        <v>5435</v>
      </c>
      <c r="E1032" t="s">
        <v>5434</v>
      </c>
      <c r="G1032" t="s">
        <v>5436</v>
      </c>
      <c r="J1032">
        <v>49</v>
      </c>
      <c r="K1032" s="1" t="s">
        <v>323</v>
      </c>
      <c r="L1032" t="s">
        <v>620</v>
      </c>
      <c r="M1032">
        <v>18442</v>
      </c>
      <c r="N1032">
        <v>0</v>
      </c>
      <c r="O1032">
        <v>25</v>
      </c>
      <c r="P1032" t="s">
        <v>12896</v>
      </c>
      <c r="Q1032" t="s">
        <v>295</v>
      </c>
      <c r="R1032" t="s">
        <v>391</v>
      </c>
      <c r="T1032" t="s">
        <v>370</v>
      </c>
      <c r="U1032" t="s">
        <v>296</v>
      </c>
    </row>
    <row r="1033" spans="1:21" x14ac:dyDescent="0.3">
      <c r="A1033" s="1" t="s">
        <v>5437</v>
      </c>
      <c r="B1033" t="s">
        <v>350</v>
      </c>
      <c r="C1033" t="s">
        <v>5438</v>
      </c>
      <c r="D1033">
        <v>15448</v>
      </c>
      <c r="E1033" t="s">
        <v>5437</v>
      </c>
      <c r="G1033" t="s">
        <v>5439</v>
      </c>
      <c r="J1033">
        <v>12</v>
      </c>
      <c r="K1033" s="1" t="s">
        <v>350</v>
      </c>
      <c r="L1033" t="s">
        <v>784</v>
      </c>
      <c r="M1033">
        <v>14817</v>
      </c>
      <c r="N1033">
        <v>3</v>
      </c>
      <c r="O1033">
        <v>28</v>
      </c>
      <c r="P1033" t="s">
        <v>12897</v>
      </c>
      <c r="Q1033" t="s">
        <v>403</v>
      </c>
      <c r="R1033" t="s">
        <v>414</v>
      </c>
      <c r="T1033" t="s">
        <v>333</v>
      </c>
      <c r="U1033" t="s">
        <v>296</v>
      </c>
    </row>
    <row r="1034" spans="1:21" x14ac:dyDescent="0.3">
      <c r="A1034" s="1" t="s">
        <v>2948</v>
      </c>
      <c r="B1034" t="s">
        <v>453</v>
      </c>
      <c r="C1034" t="s">
        <v>5442</v>
      </c>
      <c r="E1034" t="s">
        <v>2948</v>
      </c>
      <c r="G1034" t="s">
        <v>5443</v>
      </c>
      <c r="J1034">
        <v>23</v>
      </c>
      <c r="K1034" s="1" t="s">
        <v>453</v>
      </c>
      <c r="L1034" t="s">
        <v>315</v>
      </c>
      <c r="M1034">
        <v>7290</v>
      </c>
      <c r="N1034">
        <v>6</v>
      </c>
      <c r="O1034">
        <v>30</v>
      </c>
      <c r="P1034" t="s">
        <v>12898</v>
      </c>
      <c r="Q1034" t="s">
        <v>403</v>
      </c>
      <c r="R1034" t="s">
        <v>438</v>
      </c>
      <c r="T1034" t="s">
        <v>5441</v>
      </c>
      <c r="U1034" t="s">
        <v>296</v>
      </c>
    </row>
    <row r="1035" spans="1:21" x14ac:dyDescent="0.3">
      <c r="A1035" s="1" t="s">
        <v>5444</v>
      </c>
      <c r="C1035" t="s">
        <v>5446</v>
      </c>
      <c r="E1035" t="s">
        <v>5444</v>
      </c>
      <c r="J1035">
        <v>0</v>
      </c>
      <c r="K1035" s="1" t="s">
        <v>297</v>
      </c>
      <c r="L1035" t="s">
        <v>516</v>
      </c>
      <c r="M1035">
        <v>19666</v>
      </c>
      <c r="N1035">
        <v>0</v>
      </c>
      <c r="P1035" t="s">
        <v>12899</v>
      </c>
      <c r="Q1035" t="s">
        <v>297</v>
      </c>
      <c r="R1035" t="s">
        <v>297</v>
      </c>
      <c r="T1035" t="s">
        <v>5445</v>
      </c>
      <c r="U1035" t="s">
        <v>296</v>
      </c>
    </row>
    <row r="1036" spans="1:21" x14ac:dyDescent="0.3">
      <c r="A1036" s="1" t="s">
        <v>5447</v>
      </c>
      <c r="B1036" t="s">
        <v>350</v>
      </c>
      <c r="C1036" t="s">
        <v>5449</v>
      </c>
      <c r="D1036">
        <v>3895828</v>
      </c>
      <c r="E1036" t="s">
        <v>5447</v>
      </c>
      <c r="F1036" t="s">
        <v>555</v>
      </c>
      <c r="G1036" t="s">
        <v>5450</v>
      </c>
      <c r="J1036">
        <v>83</v>
      </c>
      <c r="K1036" s="1" t="s">
        <v>350</v>
      </c>
      <c r="L1036" t="s">
        <v>5448</v>
      </c>
      <c r="M1036">
        <v>20920</v>
      </c>
      <c r="N1036">
        <v>0</v>
      </c>
      <c r="O1036">
        <v>22</v>
      </c>
      <c r="P1036" t="s">
        <v>12900</v>
      </c>
      <c r="Q1036" t="s">
        <v>331</v>
      </c>
      <c r="R1036" t="s">
        <v>414</v>
      </c>
      <c r="T1036" t="s">
        <v>1130</v>
      </c>
      <c r="U1036" t="s">
        <v>300</v>
      </c>
    </row>
    <row r="1037" spans="1:21" x14ac:dyDescent="0.3">
      <c r="A1037" s="1" t="s">
        <v>5451</v>
      </c>
      <c r="B1037" t="s">
        <v>323</v>
      </c>
      <c r="C1037" t="s">
        <v>5454</v>
      </c>
      <c r="D1037">
        <v>2574404</v>
      </c>
      <c r="E1037" t="s">
        <v>5451</v>
      </c>
      <c r="G1037" t="s">
        <v>5455</v>
      </c>
      <c r="I1037" t="s">
        <v>5453</v>
      </c>
      <c r="J1037">
        <v>87</v>
      </c>
      <c r="K1037" s="1" t="s">
        <v>323</v>
      </c>
      <c r="L1037" t="s">
        <v>5452</v>
      </c>
      <c r="M1037">
        <v>18441</v>
      </c>
      <c r="N1037">
        <v>3</v>
      </c>
      <c r="O1037">
        <v>26</v>
      </c>
      <c r="P1037" t="s">
        <v>12901</v>
      </c>
      <c r="Q1037" t="s">
        <v>295</v>
      </c>
      <c r="R1037" t="s">
        <v>965</v>
      </c>
      <c r="T1037" t="s">
        <v>603</v>
      </c>
      <c r="U1037" t="s">
        <v>296</v>
      </c>
    </row>
    <row r="1038" spans="1:21" x14ac:dyDescent="0.3">
      <c r="A1038" s="1" t="s">
        <v>5456</v>
      </c>
      <c r="B1038" t="s">
        <v>453</v>
      </c>
      <c r="C1038" t="s">
        <v>5457</v>
      </c>
      <c r="D1038">
        <v>2310051</v>
      </c>
      <c r="E1038" t="s">
        <v>5456</v>
      </c>
      <c r="G1038" t="s">
        <v>2400</v>
      </c>
      <c r="J1038">
        <v>28</v>
      </c>
      <c r="K1038" s="1" t="s">
        <v>453</v>
      </c>
      <c r="L1038" t="s">
        <v>1907</v>
      </c>
      <c r="M1038">
        <v>16740</v>
      </c>
      <c r="N1038">
        <v>3</v>
      </c>
      <c r="O1038">
        <v>29</v>
      </c>
      <c r="P1038" t="s">
        <v>12902</v>
      </c>
      <c r="Q1038" t="s">
        <v>331</v>
      </c>
      <c r="R1038" t="s">
        <v>689</v>
      </c>
      <c r="T1038" t="s">
        <v>3012</v>
      </c>
      <c r="U1038" t="s">
        <v>296</v>
      </c>
    </row>
    <row r="1039" spans="1:21" x14ac:dyDescent="0.3">
      <c r="A1039" s="1" t="s">
        <v>5460</v>
      </c>
      <c r="B1039" t="s">
        <v>350</v>
      </c>
      <c r="C1039" t="s">
        <v>5462</v>
      </c>
      <c r="D1039">
        <v>2974590</v>
      </c>
      <c r="E1039" t="s">
        <v>5460</v>
      </c>
      <c r="G1039" t="s">
        <v>5463</v>
      </c>
      <c r="J1039">
        <v>84</v>
      </c>
      <c r="K1039" s="1" t="s">
        <v>350</v>
      </c>
      <c r="L1039" t="s">
        <v>5461</v>
      </c>
      <c r="M1039">
        <v>18506</v>
      </c>
      <c r="N1039">
        <v>3</v>
      </c>
      <c r="O1039">
        <v>26</v>
      </c>
      <c r="P1039" t="s">
        <v>12903</v>
      </c>
      <c r="Q1039" t="s">
        <v>403</v>
      </c>
      <c r="R1039" t="s">
        <v>400</v>
      </c>
      <c r="T1039" t="s">
        <v>5107</v>
      </c>
      <c r="U1039" t="s">
        <v>296</v>
      </c>
    </row>
    <row r="1040" spans="1:21" x14ac:dyDescent="0.3">
      <c r="A1040" s="1" t="s">
        <v>5465</v>
      </c>
      <c r="B1040" t="s">
        <v>453</v>
      </c>
      <c r="C1040" t="s">
        <v>5466</v>
      </c>
      <c r="D1040">
        <v>3925347</v>
      </c>
      <c r="E1040" t="s">
        <v>5465</v>
      </c>
      <c r="F1040" t="s">
        <v>491</v>
      </c>
      <c r="G1040" t="s">
        <v>3290</v>
      </c>
      <c r="H1040">
        <v>3</v>
      </c>
      <c r="J1040">
        <v>34</v>
      </c>
      <c r="K1040" s="1" t="s">
        <v>453</v>
      </c>
      <c r="L1040" t="s">
        <v>1294</v>
      </c>
      <c r="M1040">
        <v>20790</v>
      </c>
      <c r="N1040">
        <v>0</v>
      </c>
      <c r="O1040">
        <v>22</v>
      </c>
      <c r="P1040" t="s">
        <v>12904</v>
      </c>
      <c r="Q1040" t="s">
        <v>403</v>
      </c>
      <c r="R1040" t="s">
        <v>595</v>
      </c>
      <c r="T1040" t="s">
        <v>1531</v>
      </c>
      <c r="U1040" t="s">
        <v>300</v>
      </c>
    </row>
    <row r="1041" spans="1:21" x14ac:dyDescent="0.3">
      <c r="A1041" s="1" t="s">
        <v>5467</v>
      </c>
      <c r="B1041" t="s">
        <v>453</v>
      </c>
      <c r="C1041" t="s">
        <v>5469</v>
      </c>
      <c r="D1041">
        <v>4047769</v>
      </c>
      <c r="E1041" t="s">
        <v>5467</v>
      </c>
      <c r="F1041" t="s">
        <v>922</v>
      </c>
      <c r="G1041" t="s">
        <v>1855</v>
      </c>
      <c r="I1041" t="s">
        <v>5468</v>
      </c>
      <c r="J1041">
        <v>39</v>
      </c>
      <c r="K1041" s="1" t="s">
        <v>453</v>
      </c>
      <c r="L1041" t="s">
        <v>516</v>
      </c>
      <c r="M1041">
        <v>20091</v>
      </c>
      <c r="N1041">
        <v>1</v>
      </c>
      <c r="O1041">
        <v>23</v>
      </c>
      <c r="P1041" t="s">
        <v>12905</v>
      </c>
      <c r="Q1041" t="s">
        <v>310</v>
      </c>
      <c r="R1041" t="s">
        <v>595</v>
      </c>
      <c r="T1041" t="s">
        <v>415</v>
      </c>
      <c r="U1041" t="s">
        <v>300</v>
      </c>
    </row>
    <row r="1042" spans="1:21" x14ac:dyDescent="0.3">
      <c r="A1042" s="1" t="s">
        <v>5470</v>
      </c>
      <c r="B1042" t="s">
        <v>323</v>
      </c>
      <c r="C1042" t="s">
        <v>5473</v>
      </c>
      <c r="D1042">
        <v>13272</v>
      </c>
      <c r="E1042" t="s">
        <v>5470</v>
      </c>
      <c r="F1042" t="s">
        <v>418</v>
      </c>
      <c r="G1042" t="s">
        <v>2521</v>
      </c>
      <c r="H1042">
        <v>3</v>
      </c>
      <c r="I1042" t="s">
        <v>5472</v>
      </c>
      <c r="J1042">
        <v>84</v>
      </c>
      <c r="K1042" s="1" t="s">
        <v>323</v>
      </c>
      <c r="L1042" t="s">
        <v>5471</v>
      </c>
      <c r="M1042">
        <v>12153</v>
      </c>
      <c r="N1042">
        <v>9</v>
      </c>
      <c r="O1042">
        <v>32</v>
      </c>
      <c r="P1042" t="s">
        <v>12906</v>
      </c>
      <c r="Q1042" t="s">
        <v>426</v>
      </c>
      <c r="R1042" t="s">
        <v>965</v>
      </c>
      <c r="T1042" t="s">
        <v>5107</v>
      </c>
      <c r="U1042" t="s">
        <v>300</v>
      </c>
    </row>
    <row r="1043" spans="1:21" x14ac:dyDescent="0.3">
      <c r="A1043" s="1" t="s">
        <v>5474</v>
      </c>
      <c r="C1043" t="s">
        <v>5476</v>
      </c>
      <c r="E1043" t="s">
        <v>5474</v>
      </c>
      <c r="J1043">
        <v>0</v>
      </c>
      <c r="K1043" s="1" t="s">
        <v>297</v>
      </c>
      <c r="L1043" t="s">
        <v>1571</v>
      </c>
      <c r="M1043">
        <v>17816</v>
      </c>
      <c r="N1043">
        <v>0</v>
      </c>
      <c r="P1043" t="s">
        <v>12907</v>
      </c>
      <c r="Q1043" t="s">
        <v>297</v>
      </c>
      <c r="R1043" t="s">
        <v>297</v>
      </c>
      <c r="T1043" t="s">
        <v>5475</v>
      </c>
      <c r="U1043" t="s">
        <v>296</v>
      </c>
    </row>
    <row r="1044" spans="1:21" x14ac:dyDescent="0.3">
      <c r="A1044" s="1" t="s">
        <v>5477</v>
      </c>
      <c r="B1044" t="s">
        <v>350</v>
      </c>
      <c r="C1044" t="s">
        <v>5479</v>
      </c>
      <c r="D1044">
        <v>3126329</v>
      </c>
      <c r="E1044" t="s">
        <v>5477</v>
      </c>
      <c r="G1044" t="s">
        <v>5480</v>
      </c>
      <c r="I1044" t="s">
        <v>5478</v>
      </c>
      <c r="J1044">
        <v>8</v>
      </c>
      <c r="K1044" s="1" t="s">
        <v>350</v>
      </c>
      <c r="L1044" t="s">
        <v>1129</v>
      </c>
      <c r="M1044">
        <v>20451</v>
      </c>
      <c r="N1044">
        <v>1</v>
      </c>
      <c r="O1044">
        <v>23</v>
      </c>
      <c r="P1044" t="s">
        <v>12908</v>
      </c>
      <c r="Q1044" t="s">
        <v>403</v>
      </c>
      <c r="R1044" t="s">
        <v>1239</v>
      </c>
      <c r="T1044" t="s">
        <v>981</v>
      </c>
      <c r="U1044" t="s">
        <v>296</v>
      </c>
    </row>
    <row r="1045" spans="1:21" x14ac:dyDescent="0.3">
      <c r="A1045" s="1" t="s">
        <v>223</v>
      </c>
      <c r="B1045" t="s">
        <v>453</v>
      </c>
      <c r="C1045" t="s">
        <v>5482</v>
      </c>
      <c r="D1045">
        <v>2972091</v>
      </c>
      <c r="E1045" t="s">
        <v>223</v>
      </c>
      <c r="F1045" t="s">
        <v>329</v>
      </c>
      <c r="G1045" t="s">
        <v>5483</v>
      </c>
      <c r="H1045">
        <v>2</v>
      </c>
      <c r="I1045" t="s">
        <v>5481</v>
      </c>
      <c r="J1045">
        <v>30</v>
      </c>
      <c r="K1045" s="1" t="s">
        <v>453</v>
      </c>
      <c r="L1045" t="s">
        <v>1671</v>
      </c>
      <c r="M1045">
        <v>18690</v>
      </c>
      <c r="N1045">
        <v>3</v>
      </c>
      <c r="O1045">
        <v>25</v>
      </c>
      <c r="P1045" t="s">
        <v>12909</v>
      </c>
      <c r="Q1045" t="s">
        <v>399</v>
      </c>
      <c r="R1045" t="s">
        <v>931</v>
      </c>
      <c r="T1045" t="s">
        <v>601</v>
      </c>
      <c r="U1045" t="s">
        <v>300</v>
      </c>
    </row>
    <row r="1046" spans="1:21" x14ac:dyDescent="0.3">
      <c r="A1046" s="1" t="s">
        <v>5485</v>
      </c>
      <c r="B1046" t="s">
        <v>323</v>
      </c>
      <c r="C1046" t="s">
        <v>5487</v>
      </c>
      <c r="D1046">
        <v>3050481</v>
      </c>
      <c r="E1046" t="s">
        <v>5485</v>
      </c>
      <c r="F1046" t="s">
        <v>1208</v>
      </c>
      <c r="G1046" t="s">
        <v>5488</v>
      </c>
      <c r="H1046">
        <v>3</v>
      </c>
      <c r="I1046" t="s">
        <v>5486</v>
      </c>
      <c r="J1046">
        <v>88</v>
      </c>
      <c r="K1046" s="1" t="s">
        <v>323</v>
      </c>
      <c r="L1046" t="s">
        <v>2834</v>
      </c>
      <c r="M1046">
        <v>20506</v>
      </c>
      <c r="N1046">
        <v>1</v>
      </c>
      <c r="O1046">
        <v>24</v>
      </c>
      <c r="P1046" t="s">
        <v>12910</v>
      </c>
      <c r="Q1046" t="s">
        <v>295</v>
      </c>
      <c r="R1046" t="s">
        <v>736</v>
      </c>
      <c r="T1046" t="s">
        <v>2535</v>
      </c>
      <c r="U1046" t="s">
        <v>306</v>
      </c>
    </row>
    <row r="1047" spans="1:21" x14ac:dyDescent="0.3">
      <c r="A1047" s="1" t="s">
        <v>211</v>
      </c>
      <c r="B1047" t="s">
        <v>323</v>
      </c>
      <c r="C1047" t="s">
        <v>5491</v>
      </c>
      <c r="D1047">
        <v>14054</v>
      </c>
      <c r="E1047" t="s">
        <v>211</v>
      </c>
      <c r="F1047" t="s">
        <v>647</v>
      </c>
      <c r="G1047" t="s">
        <v>5492</v>
      </c>
      <c r="H1047">
        <v>1</v>
      </c>
      <c r="I1047" t="s">
        <v>5490</v>
      </c>
      <c r="J1047">
        <v>82</v>
      </c>
      <c r="K1047" s="1" t="s">
        <v>323</v>
      </c>
      <c r="L1047" t="s">
        <v>5489</v>
      </c>
      <c r="M1047">
        <v>13275</v>
      </c>
      <c r="N1047">
        <v>8</v>
      </c>
      <c r="O1047">
        <v>29</v>
      </c>
      <c r="P1047" t="s">
        <v>12911</v>
      </c>
      <c r="Q1047" t="s">
        <v>305</v>
      </c>
      <c r="R1047" t="s">
        <v>702</v>
      </c>
      <c r="T1047" t="s">
        <v>690</v>
      </c>
      <c r="U1047" t="s">
        <v>300</v>
      </c>
    </row>
    <row r="1048" spans="1:21" x14ac:dyDescent="0.3">
      <c r="A1048" s="1" t="s">
        <v>5494</v>
      </c>
      <c r="B1048" t="s">
        <v>323</v>
      </c>
      <c r="C1048" t="s">
        <v>5497</v>
      </c>
      <c r="D1048">
        <v>2508079</v>
      </c>
      <c r="E1048" t="s">
        <v>5494</v>
      </c>
      <c r="F1048" t="s">
        <v>917</v>
      </c>
      <c r="G1048" t="s">
        <v>4282</v>
      </c>
      <c r="H1048">
        <v>3</v>
      </c>
      <c r="I1048" t="s">
        <v>5496</v>
      </c>
      <c r="J1048">
        <v>80</v>
      </c>
      <c r="K1048" s="1" t="s">
        <v>323</v>
      </c>
      <c r="L1048" t="s">
        <v>5495</v>
      </c>
      <c r="M1048">
        <v>16933</v>
      </c>
      <c r="N1048">
        <v>4</v>
      </c>
      <c r="O1048">
        <v>27</v>
      </c>
      <c r="P1048" t="s">
        <v>12912</v>
      </c>
      <c r="Q1048" t="s">
        <v>426</v>
      </c>
      <c r="R1048" t="s">
        <v>662</v>
      </c>
      <c r="T1048" t="s">
        <v>945</v>
      </c>
      <c r="U1048" t="s">
        <v>300</v>
      </c>
    </row>
    <row r="1049" spans="1:21" x14ac:dyDescent="0.3">
      <c r="A1049" s="1" t="s">
        <v>5498</v>
      </c>
      <c r="B1049" t="s">
        <v>350</v>
      </c>
      <c r="C1049" t="s">
        <v>5500</v>
      </c>
      <c r="D1049">
        <v>4408854</v>
      </c>
      <c r="E1049" t="s">
        <v>5498</v>
      </c>
      <c r="F1049" t="s">
        <v>308</v>
      </c>
      <c r="G1049" t="s">
        <v>1217</v>
      </c>
      <c r="J1049">
        <v>1</v>
      </c>
      <c r="K1049" s="1" t="s">
        <v>350</v>
      </c>
      <c r="L1049" t="s">
        <v>5499</v>
      </c>
      <c r="M1049">
        <v>21383</v>
      </c>
      <c r="N1049">
        <v>0</v>
      </c>
      <c r="O1049">
        <v>23</v>
      </c>
      <c r="P1049" t="s">
        <v>12913</v>
      </c>
      <c r="Q1049" t="s">
        <v>297</v>
      </c>
      <c r="R1049" t="s">
        <v>699</v>
      </c>
      <c r="T1049" t="s">
        <v>1557</v>
      </c>
      <c r="U1049" t="s">
        <v>300</v>
      </c>
    </row>
    <row r="1050" spans="1:21" x14ac:dyDescent="0.3">
      <c r="A1050" s="1" t="s">
        <v>5501</v>
      </c>
      <c r="B1050" t="s">
        <v>350</v>
      </c>
      <c r="C1050" t="s">
        <v>5502</v>
      </c>
      <c r="E1050" t="s">
        <v>5501</v>
      </c>
      <c r="G1050" t="s">
        <v>5155</v>
      </c>
      <c r="J1050">
        <v>14</v>
      </c>
      <c r="K1050" s="1" t="s">
        <v>350</v>
      </c>
      <c r="L1050" t="s">
        <v>2946</v>
      </c>
      <c r="M1050">
        <v>15254</v>
      </c>
      <c r="N1050">
        <v>1</v>
      </c>
      <c r="O1050">
        <v>29</v>
      </c>
      <c r="P1050" t="s">
        <v>12914</v>
      </c>
      <c r="Q1050" t="s">
        <v>331</v>
      </c>
      <c r="R1050" t="s">
        <v>1844</v>
      </c>
      <c r="T1050" t="s">
        <v>324</v>
      </c>
      <c r="U1050" t="s">
        <v>296</v>
      </c>
    </row>
    <row r="1051" spans="1:21" x14ac:dyDescent="0.3">
      <c r="A1051" s="1" t="s">
        <v>5503</v>
      </c>
      <c r="B1051" t="s">
        <v>323</v>
      </c>
      <c r="C1051" t="s">
        <v>5506</v>
      </c>
      <c r="D1051">
        <v>3121659</v>
      </c>
      <c r="E1051" t="s">
        <v>5503</v>
      </c>
      <c r="J1051">
        <v>84</v>
      </c>
      <c r="K1051" s="1" t="s">
        <v>323</v>
      </c>
      <c r="L1051" t="s">
        <v>5505</v>
      </c>
      <c r="M1051">
        <v>21560</v>
      </c>
      <c r="N1051">
        <v>0</v>
      </c>
      <c r="P1051" t="s">
        <v>12915</v>
      </c>
      <c r="Q1051" t="s">
        <v>426</v>
      </c>
      <c r="R1051" t="s">
        <v>1273</v>
      </c>
      <c r="T1051" t="s">
        <v>5504</v>
      </c>
      <c r="U1051" t="s">
        <v>296</v>
      </c>
    </row>
    <row r="1052" spans="1:21" x14ac:dyDescent="0.3">
      <c r="A1052" s="1" t="s">
        <v>5507</v>
      </c>
      <c r="C1052" t="s">
        <v>5509</v>
      </c>
      <c r="E1052" t="s">
        <v>5507</v>
      </c>
      <c r="J1052">
        <v>0</v>
      </c>
      <c r="K1052" s="1" t="s">
        <v>297</v>
      </c>
      <c r="L1052" t="s">
        <v>5508</v>
      </c>
      <c r="M1052">
        <v>17840</v>
      </c>
      <c r="P1052" t="s">
        <v>12916</v>
      </c>
      <c r="Q1052" t="s">
        <v>297</v>
      </c>
      <c r="R1052" t="s">
        <v>297</v>
      </c>
      <c r="T1052" t="s">
        <v>333</v>
      </c>
      <c r="U1052" t="s">
        <v>296</v>
      </c>
    </row>
    <row r="1053" spans="1:21" x14ac:dyDescent="0.3">
      <c r="A1053" s="1" t="s">
        <v>5510</v>
      </c>
      <c r="B1053" t="s">
        <v>350</v>
      </c>
      <c r="C1053" t="s">
        <v>5513</v>
      </c>
      <c r="D1053">
        <v>3056906</v>
      </c>
      <c r="E1053" t="s">
        <v>5510</v>
      </c>
      <c r="F1053" t="s">
        <v>922</v>
      </c>
      <c r="G1053" t="s">
        <v>2074</v>
      </c>
      <c r="H1053">
        <v>3</v>
      </c>
      <c r="I1053" t="s">
        <v>5512</v>
      </c>
      <c r="J1053">
        <v>80</v>
      </c>
      <c r="K1053" s="1" t="s">
        <v>350</v>
      </c>
      <c r="L1053" t="s">
        <v>5511</v>
      </c>
      <c r="M1053">
        <v>18241</v>
      </c>
      <c r="N1053">
        <v>3</v>
      </c>
      <c r="O1053">
        <v>27</v>
      </c>
      <c r="P1053" t="s">
        <v>12917</v>
      </c>
      <c r="Q1053" t="s">
        <v>331</v>
      </c>
      <c r="R1053" t="s">
        <v>432</v>
      </c>
      <c r="T1053" t="s">
        <v>328</v>
      </c>
      <c r="U1053" t="s">
        <v>306</v>
      </c>
    </row>
    <row r="1054" spans="1:21" x14ac:dyDescent="0.3">
      <c r="A1054" s="1" t="s">
        <v>5514</v>
      </c>
      <c r="B1054" t="s">
        <v>439</v>
      </c>
      <c r="C1054" t="s">
        <v>5515</v>
      </c>
      <c r="E1054" t="s">
        <v>5514</v>
      </c>
      <c r="J1054">
        <v>0</v>
      </c>
      <c r="K1054" s="1" t="s">
        <v>439</v>
      </c>
      <c r="L1054" t="s">
        <v>576</v>
      </c>
      <c r="M1054">
        <v>21503</v>
      </c>
      <c r="N1054">
        <v>0</v>
      </c>
      <c r="P1054" t="s">
        <v>12918</v>
      </c>
      <c r="Q1054" t="s">
        <v>403</v>
      </c>
      <c r="R1054" t="s">
        <v>571</v>
      </c>
      <c r="T1054" t="s">
        <v>2179</v>
      </c>
      <c r="U1054" t="s">
        <v>296</v>
      </c>
    </row>
    <row r="1055" spans="1:21" x14ac:dyDescent="0.3">
      <c r="A1055" s="1" t="s">
        <v>5516</v>
      </c>
      <c r="B1055" t="s">
        <v>313</v>
      </c>
      <c r="C1055" t="s">
        <v>5518</v>
      </c>
      <c r="D1055">
        <v>14353</v>
      </c>
      <c r="E1055" t="s">
        <v>5516</v>
      </c>
      <c r="G1055" t="s">
        <v>5519</v>
      </c>
      <c r="J1055">
        <v>16</v>
      </c>
      <c r="K1055" s="1" t="s">
        <v>313</v>
      </c>
      <c r="L1055" t="s">
        <v>5517</v>
      </c>
      <c r="M1055">
        <v>13103</v>
      </c>
      <c r="N1055">
        <v>8</v>
      </c>
      <c r="O1055">
        <v>31</v>
      </c>
      <c r="P1055" t="s">
        <v>12919</v>
      </c>
      <c r="Q1055" t="s">
        <v>347</v>
      </c>
      <c r="R1055" t="s">
        <v>452</v>
      </c>
      <c r="T1055" t="s">
        <v>1393</v>
      </c>
      <c r="U1055" t="s">
        <v>296</v>
      </c>
    </row>
    <row r="1056" spans="1:21" x14ac:dyDescent="0.3">
      <c r="A1056" s="1" t="s">
        <v>5520</v>
      </c>
      <c r="C1056" t="s">
        <v>5522</v>
      </c>
      <c r="E1056" t="s">
        <v>5520</v>
      </c>
      <c r="J1056">
        <v>0</v>
      </c>
      <c r="K1056" s="1" t="s">
        <v>297</v>
      </c>
      <c r="L1056" t="s">
        <v>5521</v>
      </c>
      <c r="M1056">
        <v>19681</v>
      </c>
      <c r="N1056">
        <v>0</v>
      </c>
      <c r="P1056" t="s">
        <v>12920</v>
      </c>
      <c r="Q1056" t="s">
        <v>297</v>
      </c>
      <c r="R1056" t="s">
        <v>297</v>
      </c>
      <c r="T1056" t="s">
        <v>4478</v>
      </c>
      <c r="U1056" t="s">
        <v>296</v>
      </c>
    </row>
    <row r="1057" spans="1:21" x14ac:dyDescent="0.3">
      <c r="A1057" s="1" t="s">
        <v>5524</v>
      </c>
      <c r="B1057" t="s">
        <v>313</v>
      </c>
      <c r="C1057" t="s">
        <v>5527</v>
      </c>
      <c r="D1057">
        <v>11291</v>
      </c>
      <c r="E1057" t="s">
        <v>5524</v>
      </c>
      <c r="F1057" t="s">
        <v>308</v>
      </c>
      <c r="G1057" t="s">
        <v>3572</v>
      </c>
      <c r="H1057">
        <v>2</v>
      </c>
      <c r="I1057" t="s">
        <v>5526</v>
      </c>
      <c r="J1057">
        <v>4</v>
      </c>
      <c r="K1057" s="1" t="s">
        <v>313</v>
      </c>
      <c r="L1057" t="s">
        <v>5525</v>
      </c>
      <c r="M1057">
        <v>2405</v>
      </c>
      <c r="N1057">
        <v>11</v>
      </c>
      <c r="O1057">
        <v>34</v>
      </c>
      <c r="P1057" t="s">
        <v>12921</v>
      </c>
      <c r="Q1057" t="s">
        <v>320</v>
      </c>
      <c r="R1057" t="s">
        <v>699</v>
      </c>
      <c r="T1057" t="s">
        <v>732</v>
      </c>
      <c r="U1057" t="s">
        <v>300</v>
      </c>
    </row>
    <row r="1058" spans="1:21" x14ac:dyDescent="0.3">
      <c r="A1058" s="1" t="s">
        <v>5528</v>
      </c>
      <c r="B1058" t="s">
        <v>453</v>
      </c>
      <c r="C1058" t="s">
        <v>5529</v>
      </c>
      <c r="D1058">
        <v>5549</v>
      </c>
      <c r="E1058" t="s">
        <v>5528</v>
      </c>
      <c r="G1058" t="s">
        <v>5530</v>
      </c>
      <c r="J1058">
        <v>39</v>
      </c>
      <c r="K1058" s="1" t="s">
        <v>453</v>
      </c>
      <c r="L1058" t="s">
        <v>1571</v>
      </c>
      <c r="M1058">
        <v>1652</v>
      </c>
      <c r="N1058">
        <v>11</v>
      </c>
      <c r="O1058">
        <v>34</v>
      </c>
      <c r="P1058" t="s">
        <v>12922</v>
      </c>
      <c r="Q1058" t="s">
        <v>331</v>
      </c>
      <c r="R1058" t="s">
        <v>334</v>
      </c>
      <c r="T1058" t="s">
        <v>1767</v>
      </c>
      <c r="U1058" t="s">
        <v>296</v>
      </c>
    </row>
    <row r="1059" spans="1:21" x14ac:dyDescent="0.3">
      <c r="A1059" s="1" t="s">
        <v>5531</v>
      </c>
      <c r="B1059" t="s">
        <v>565</v>
      </c>
      <c r="C1059" t="s">
        <v>5535</v>
      </c>
      <c r="D1059">
        <v>15653</v>
      </c>
      <c r="E1059" t="s">
        <v>5531</v>
      </c>
      <c r="F1059" t="s">
        <v>748</v>
      </c>
      <c r="G1059" t="s">
        <v>1178</v>
      </c>
      <c r="H1059">
        <v>5</v>
      </c>
      <c r="I1059" t="s">
        <v>5534</v>
      </c>
      <c r="J1059">
        <v>49</v>
      </c>
      <c r="K1059" s="1" t="s">
        <v>453</v>
      </c>
      <c r="L1059" t="s">
        <v>5533</v>
      </c>
      <c r="M1059">
        <v>14789</v>
      </c>
      <c r="N1059">
        <v>7</v>
      </c>
      <c r="O1059">
        <v>30</v>
      </c>
      <c r="P1059" t="s">
        <v>12923</v>
      </c>
      <c r="Q1059" t="s">
        <v>331</v>
      </c>
      <c r="R1059" t="s">
        <v>832</v>
      </c>
      <c r="T1059" t="s">
        <v>5532</v>
      </c>
      <c r="U1059" t="s">
        <v>300</v>
      </c>
    </row>
    <row r="1060" spans="1:21" x14ac:dyDescent="0.3">
      <c r="A1060" s="1" t="s">
        <v>5536</v>
      </c>
      <c r="B1060" t="s">
        <v>323</v>
      </c>
      <c r="C1060" t="s">
        <v>5539</v>
      </c>
      <c r="D1060">
        <v>3045225</v>
      </c>
      <c r="E1060" t="s">
        <v>5536</v>
      </c>
      <c r="F1060" t="s">
        <v>1392</v>
      </c>
      <c r="G1060" t="s">
        <v>5192</v>
      </c>
      <c r="H1060">
        <v>3</v>
      </c>
      <c r="I1060" t="s">
        <v>5538</v>
      </c>
      <c r="J1060">
        <v>80</v>
      </c>
      <c r="K1060" s="1" t="s">
        <v>323</v>
      </c>
      <c r="L1060" t="s">
        <v>5537</v>
      </c>
      <c r="M1060">
        <v>18997</v>
      </c>
      <c r="N1060">
        <v>2</v>
      </c>
      <c r="O1060">
        <v>24</v>
      </c>
      <c r="P1060" t="s">
        <v>12924</v>
      </c>
      <c r="Q1060" t="s">
        <v>295</v>
      </c>
      <c r="R1060" t="s">
        <v>564</v>
      </c>
      <c r="S1060" t="s">
        <v>388</v>
      </c>
      <c r="T1060" t="s">
        <v>630</v>
      </c>
      <c r="U1060" t="s">
        <v>306</v>
      </c>
    </row>
    <row r="1061" spans="1:21" x14ac:dyDescent="0.3">
      <c r="A1061" s="1" t="s">
        <v>5540</v>
      </c>
      <c r="B1061" t="s">
        <v>313</v>
      </c>
      <c r="C1061" t="s">
        <v>5542</v>
      </c>
      <c r="D1061">
        <v>3041097</v>
      </c>
      <c r="E1061" t="s">
        <v>5540</v>
      </c>
      <c r="F1061" t="s">
        <v>917</v>
      </c>
      <c r="G1061" t="s">
        <v>330</v>
      </c>
      <c r="H1061">
        <v>3</v>
      </c>
      <c r="I1061" t="s">
        <v>5541</v>
      </c>
      <c r="J1061">
        <v>3</v>
      </c>
      <c r="K1061" s="1" t="s">
        <v>313</v>
      </c>
      <c r="L1061" t="s">
        <v>344</v>
      </c>
      <c r="M1061">
        <v>20025</v>
      </c>
      <c r="N1061">
        <v>1</v>
      </c>
      <c r="O1061">
        <v>24</v>
      </c>
      <c r="P1061" t="s">
        <v>12925</v>
      </c>
      <c r="Q1061" t="s">
        <v>426</v>
      </c>
      <c r="R1061" t="s">
        <v>977</v>
      </c>
      <c r="T1061" t="s">
        <v>2535</v>
      </c>
      <c r="U1061" t="s">
        <v>306</v>
      </c>
    </row>
    <row r="1062" spans="1:21" x14ac:dyDescent="0.3">
      <c r="A1062" s="1" t="s">
        <v>5543</v>
      </c>
      <c r="B1062" t="s">
        <v>350</v>
      </c>
      <c r="C1062" t="s">
        <v>5545</v>
      </c>
      <c r="D1062">
        <v>2977751</v>
      </c>
      <c r="E1062" t="s">
        <v>5543</v>
      </c>
      <c r="G1062" t="s">
        <v>5546</v>
      </c>
      <c r="J1062">
        <v>6</v>
      </c>
      <c r="K1062" s="1" t="s">
        <v>350</v>
      </c>
      <c r="L1062" t="s">
        <v>5544</v>
      </c>
      <c r="M1062">
        <v>18218</v>
      </c>
      <c r="N1062">
        <v>0</v>
      </c>
      <c r="O1062">
        <v>25</v>
      </c>
      <c r="P1062" t="s">
        <v>12926</v>
      </c>
      <c r="Q1062" t="s">
        <v>362</v>
      </c>
      <c r="R1062" t="s">
        <v>343</v>
      </c>
      <c r="T1062" t="s">
        <v>712</v>
      </c>
      <c r="U1062" t="s">
        <v>296</v>
      </c>
    </row>
    <row r="1063" spans="1:21" x14ac:dyDescent="0.3">
      <c r="A1063" s="1" t="s">
        <v>5547</v>
      </c>
      <c r="B1063" t="s">
        <v>323</v>
      </c>
      <c r="C1063" t="s">
        <v>5550</v>
      </c>
      <c r="D1063">
        <v>2512523</v>
      </c>
      <c r="E1063" t="s">
        <v>5547</v>
      </c>
      <c r="F1063" t="s">
        <v>390</v>
      </c>
      <c r="G1063" t="s">
        <v>5551</v>
      </c>
      <c r="H1063">
        <v>5</v>
      </c>
      <c r="I1063" t="s">
        <v>5549</v>
      </c>
      <c r="J1063">
        <v>85</v>
      </c>
      <c r="K1063" s="1" t="s">
        <v>323</v>
      </c>
      <c r="L1063" t="s">
        <v>5548</v>
      </c>
      <c r="M1063">
        <v>17754</v>
      </c>
      <c r="N1063">
        <v>4</v>
      </c>
      <c r="O1063">
        <v>27</v>
      </c>
      <c r="P1063" t="s">
        <v>12927</v>
      </c>
      <c r="Q1063" t="s">
        <v>347</v>
      </c>
      <c r="R1063" t="s">
        <v>410</v>
      </c>
      <c r="T1063" t="s">
        <v>2032</v>
      </c>
      <c r="U1063" t="s">
        <v>306</v>
      </c>
    </row>
    <row r="1064" spans="1:21" x14ac:dyDescent="0.3">
      <c r="A1064" s="1" t="s">
        <v>5552</v>
      </c>
      <c r="B1064" t="s">
        <v>453</v>
      </c>
      <c r="C1064" t="s">
        <v>5554</v>
      </c>
      <c r="D1064">
        <v>2538273</v>
      </c>
      <c r="E1064" t="s">
        <v>5552</v>
      </c>
      <c r="J1064">
        <v>20</v>
      </c>
      <c r="K1064" s="1" t="s">
        <v>453</v>
      </c>
      <c r="L1064" t="s">
        <v>830</v>
      </c>
      <c r="M1064">
        <v>21591</v>
      </c>
      <c r="N1064">
        <v>0</v>
      </c>
      <c r="P1064" t="s">
        <v>12928</v>
      </c>
      <c r="Q1064" t="s">
        <v>297</v>
      </c>
      <c r="R1064" t="s">
        <v>1137</v>
      </c>
      <c r="T1064" t="s">
        <v>5553</v>
      </c>
      <c r="U1064" t="s">
        <v>296</v>
      </c>
    </row>
    <row r="1065" spans="1:21" x14ac:dyDescent="0.3">
      <c r="A1065" s="1" t="s">
        <v>5555</v>
      </c>
      <c r="B1065" t="s">
        <v>323</v>
      </c>
      <c r="C1065" t="s">
        <v>5558</v>
      </c>
      <c r="D1065">
        <v>3007919</v>
      </c>
      <c r="E1065" t="s">
        <v>5555</v>
      </c>
      <c r="G1065" t="s">
        <v>3933</v>
      </c>
      <c r="I1065" t="s">
        <v>5557</v>
      </c>
      <c r="J1065">
        <v>81</v>
      </c>
      <c r="K1065" s="1" t="s">
        <v>323</v>
      </c>
      <c r="L1065" t="s">
        <v>1245</v>
      </c>
      <c r="M1065">
        <v>19764</v>
      </c>
      <c r="N1065">
        <v>2</v>
      </c>
      <c r="O1065">
        <v>26</v>
      </c>
      <c r="P1065" t="s">
        <v>12929</v>
      </c>
      <c r="Q1065" t="s">
        <v>678</v>
      </c>
      <c r="R1065" t="s">
        <v>528</v>
      </c>
      <c r="T1065" t="s">
        <v>5556</v>
      </c>
      <c r="U1065" t="s">
        <v>296</v>
      </c>
    </row>
    <row r="1066" spans="1:21" x14ac:dyDescent="0.3">
      <c r="A1066" s="1" t="s">
        <v>5559</v>
      </c>
      <c r="B1066" t="s">
        <v>323</v>
      </c>
      <c r="C1066" t="s">
        <v>5561</v>
      </c>
      <c r="D1066">
        <v>14145</v>
      </c>
      <c r="E1066" t="s">
        <v>5559</v>
      </c>
      <c r="F1066" t="s">
        <v>342</v>
      </c>
      <c r="G1066" t="s">
        <v>5562</v>
      </c>
      <c r="H1066">
        <v>3</v>
      </c>
      <c r="I1066" t="s">
        <v>5560</v>
      </c>
      <c r="J1066">
        <v>85</v>
      </c>
      <c r="K1066" s="1" t="s">
        <v>323</v>
      </c>
      <c r="L1066" t="s">
        <v>1692</v>
      </c>
      <c r="M1066">
        <v>12751</v>
      </c>
      <c r="N1066">
        <v>8</v>
      </c>
      <c r="O1066">
        <v>30</v>
      </c>
      <c r="P1066" t="s">
        <v>12930</v>
      </c>
      <c r="Q1066" t="s">
        <v>320</v>
      </c>
      <c r="R1066" t="s">
        <v>518</v>
      </c>
      <c r="S1066" t="s">
        <v>1067</v>
      </c>
      <c r="T1066" t="s">
        <v>383</v>
      </c>
      <c r="U1066" t="s">
        <v>300</v>
      </c>
    </row>
    <row r="1067" spans="1:21" x14ac:dyDescent="0.3">
      <c r="A1067" s="1" t="s">
        <v>704</v>
      </c>
      <c r="B1067" t="s">
        <v>323</v>
      </c>
      <c r="C1067" t="s">
        <v>5563</v>
      </c>
      <c r="D1067">
        <v>8444</v>
      </c>
      <c r="E1067" t="s">
        <v>704</v>
      </c>
      <c r="G1067" t="s">
        <v>5564</v>
      </c>
      <c r="J1067">
        <v>83</v>
      </c>
      <c r="K1067" s="1" t="s">
        <v>323</v>
      </c>
      <c r="L1067" t="s">
        <v>943</v>
      </c>
      <c r="M1067">
        <v>7635</v>
      </c>
      <c r="N1067">
        <v>11</v>
      </c>
      <c r="O1067">
        <v>35</v>
      </c>
      <c r="P1067" t="s">
        <v>12931</v>
      </c>
      <c r="Q1067" t="s">
        <v>295</v>
      </c>
      <c r="R1067" t="s">
        <v>460</v>
      </c>
      <c r="T1067" t="s">
        <v>2327</v>
      </c>
      <c r="U1067" t="s">
        <v>296</v>
      </c>
    </row>
    <row r="1068" spans="1:21" x14ac:dyDescent="0.3">
      <c r="A1068" s="1" t="s">
        <v>5565</v>
      </c>
      <c r="B1068" t="s">
        <v>350</v>
      </c>
      <c r="C1068" t="s">
        <v>5566</v>
      </c>
      <c r="D1068">
        <v>2517237</v>
      </c>
      <c r="E1068" t="s">
        <v>5565</v>
      </c>
      <c r="G1068" t="s">
        <v>5224</v>
      </c>
      <c r="J1068">
        <v>19</v>
      </c>
      <c r="K1068" s="1" t="s">
        <v>350</v>
      </c>
      <c r="L1068" t="s">
        <v>2946</v>
      </c>
      <c r="M1068">
        <v>17181</v>
      </c>
      <c r="N1068">
        <v>0</v>
      </c>
      <c r="O1068">
        <v>25</v>
      </c>
      <c r="P1068" t="s">
        <v>12932</v>
      </c>
      <c r="Q1068" t="s">
        <v>331</v>
      </c>
      <c r="R1068" t="s">
        <v>709</v>
      </c>
      <c r="T1068" t="s">
        <v>449</v>
      </c>
      <c r="U1068" t="s">
        <v>296</v>
      </c>
    </row>
    <row r="1069" spans="1:21" x14ac:dyDescent="0.3">
      <c r="A1069" s="1" t="s">
        <v>5567</v>
      </c>
      <c r="B1069" t="s">
        <v>313</v>
      </c>
      <c r="C1069" t="s">
        <v>5568</v>
      </c>
      <c r="D1069">
        <v>2549</v>
      </c>
      <c r="E1069" t="s">
        <v>5567</v>
      </c>
      <c r="G1069" t="s">
        <v>5569</v>
      </c>
      <c r="J1069">
        <v>2</v>
      </c>
      <c r="K1069" s="1" t="s">
        <v>313</v>
      </c>
      <c r="L1069" t="s">
        <v>4361</v>
      </c>
      <c r="M1069">
        <v>9447</v>
      </c>
      <c r="N1069">
        <v>18</v>
      </c>
      <c r="O1069">
        <v>39</v>
      </c>
      <c r="P1069" t="s">
        <v>12933</v>
      </c>
      <c r="Q1069" t="s">
        <v>310</v>
      </c>
      <c r="R1069" t="s">
        <v>438</v>
      </c>
      <c r="T1069" t="s">
        <v>370</v>
      </c>
      <c r="U1069" t="s">
        <v>296</v>
      </c>
    </row>
    <row r="1070" spans="1:21" x14ac:dyDescent="0.3">
      <c r="A1070" s="1" t="s">
        <v>5570</v>
      </c>
      <c r="B1070" t="s">
        <v>313</v>
      </c>
      <c r="C1070" t="s">
        <v>5571</v>
      </c>
      <c r="D1070">
        <v>14240</v>
      </c>
      <c r="E1070" t="s">
        <v>5570</v>
      </c>
      <c r="G1070" t="s">
        <v>5572</v>
      </c>
      <c r="J1070">
        <v>3</v>
      </c>
      <c r="K1070" s="1" t="s">
        <v>313</v>
      </c>
      <c r="L1070" t="s">
        <v>1987</v>
      </c>
      <c r="M1070">
        <v>12752</v>
      </c>
      <c r="N1070">
        <v>4</v>
      </c>
      <c r="O1070">
        <v>29</v>
      </c>
      <c r="P1070" t="s">
        <v>12934</v>
      </c>
      <c r="Q1070" t="s">
        <v>320</v>
      </c>
      <c r="R1070" t="s">
        <v>578</v>
      </c>
      <c r="T1070" t="s">
        <v>1804</v>
      </c>
      <c r="U1070" t="s">
        <v>296</v>
      </c>
    </row>
    <row r="1071" spans="1:21" x14ac:dyDescent="0.3">
      <c r="A1071" s="1" t="s">
        <v>5573</v>
      </c>
      <c r="B1071" t="s">
        <v>350</v>
      </c>
      <c r="C1071" t="s">
        <v>5575</v>
      </c>
      <c r="D1071">
        <v>3917546</v>
      </c>
      <c r="E1071" t="s">
        <v>5573</v>
      </c>
      <c r="F1071" t="s">
        <v>304</v>
      </c>
      <c r="G1071" t="s">
        <v>5576</v>
      </c>
      <c r="H1071">
        <v>4</v>
      </c>
      <c r="J1071">
        <v>1</v>
      </c>
      <c r="K1071" s="1" t="s">
        <v>350</v>
      </c>
      <c r="L1071" t="s">
        <v>5574</v>
      </c>
      <c r="M1071">
        <v>20793</v>
      </c>
      <c r="N1071">
        <v>0</v>
      </c>
      <c r="O1071">
        <v>23</v>
      </c>
      <c r="P1071" t="s">
        <v>12935</v>
      </c>
      <c r="Q1071" t="s">
        <v>399</v>
      </c>
      <c r="R1071" t="s">
        <v>395</v>
      </c>
      <c r="T1071" t="s">
        <v>2995</v>
      </c>
      <c r="U1071" t="s">
        <v>300</v>
      </c>
    </row>
    <row r="1072" spans="1:21" x14ac:dyDescent="0.3">
      <c r="A1072" s="1" t="s">
        <v>448</v>
      </c>
      <c r="B1072" t="s">
        <v>350</v>
      </c>
      <c r="C1072" t="s">
        <v>5578</v>
      </c>
      <c r="D1072">
        <v>6016</v>
      </c>
      <c r="E1072" t="s">
        <v>448</v>
      </c>
      <c r="G1072" t="s">
        <v>5579</v>
      </c>
      <c r="J1072">
        <v>80</v>
      </c>
      <c r="K1072" s="1" t="s">
        <v>350</v>
      </c>
      <c r="L1072" t="s">
        <v>1545</v>
      </c>
      <c r="M1072">
        <v>7711</v>
      </c>
      <c r="N1072">
        <v>10</v>
      </c>
      <c r="O1072">
        <v>36</v>
      </c>
      <c r="P1072" t="s">
        <v>12936</v>
      </c>
      <c r="Q1072" t="s">
        <v>295</v>
      </c>
      <c r="R1072" t="s">
        <v>578</v>
      </c>
      <c r="T1072" t="s">
        <v>5577</v>
      </c>
      <c r="U1072" t="s">
        <v>296</v>
      </c>
    </row>
    <row r="1073" spans="1:21" x14ac:dyDescent="0.3">
      <c r="A1073" s="1" t="s">
        <v>5580</v>
      </c>
      <c r="B1073" t="s">
        <v>439</v>
      </c>
      <c r="C1073" t="s">
        <v>5582</v>
      </c>
      <c r="D1073">
        <v>3124084</v>
      </c>
      <c r="E1073" t="s">
        <v>5580</v>
      </c>
      <c r="G1073" t="s">
        <v>5583</v>
      </c>
      <c r="J1073">
        <v>46</v>
      </c>
      <c r="K1073" s="1" t="s">
        <v>439</v>
      </c>
      <c r="L1073" t="s">
        <v>5581</v>
      </c>
      <c r="M1073">
        <v>21519</v>
      </c>
      <c r="N1073">
        <v>0</v>
      </c>
      <c r="O1073">
        <v>23</v>
      </c>
      <c r="P1073" t="s">
        <v>12937</v>
      </c>
      <c r="Q1073" t="s">
        <v>362</v>
      </c>
      <c r="R1073" t="s">
        <v>319</v>
      </c>
      <c r="T1073" t="s">
        <v>3167</v>
      </c>
      <c r="U1073" t="s">
        <v>296</v>
      </c>
    </row>
    <row r="1074" spans="1:21" x14ac:dyDescent="0.3">
      <c r="A1074" s="1" t="s">
        <v>38</v>
      </c>
      <c r="B1074" t="s">
        <v>350</v>
      </c>
      <c r="C1074" t="s">
        <v>5586</v>
      </c>
      <c r="D1074">
        <v>4036348</v>
      </c>
      <c r="E1074" t="s">
        <v>38</v>
      </c>
      <c r="F1074" t="s">
        <v>748</v>
      </c>
      <c r="G1074" t="s">
        <v>5587</v>
      </c>
      <c r="H1074">
        <v>1</v>
      </c>
      <c r="I1074" t="s">
        <v>5585</v>
      </c>
      <c r="J1074">
        <v>13</v>
      </c>
      <c r="K1074" s="1" t="s">
        <v>350</v>
      </c>
      <c r="L1074" t="s">
        <v>5584</v>
      </c>
      <c r="M1074">
        <v>19867</v>
      </c>
      <c r="N1074">
        <v>1</v>
      </c>
      <c r="O1074">
        <v>23</v>
      </c>
      <c r="P1074" t="s">
        <v>12938</v>
      </c>
      <c r="Q1074" t="s">
        <v>331</v>
      </c>
      <c r="R1074" t="s">
        <v>414</v>
      </c>
      <c r="T1074" t="s">
        <v>370</v>
      </c>
      <c r="U1074" t="s">
        <v>300</v>
      </c>
    </row>
    <row r="1075" spans="1:21" x14ac:dyDescent="0.3">
      <c r="A1075" s="1" t="s">
        <v>5589</v>
      </c>
      <c r="B1075" t="s">
        <v>350</v>
      </c>
      <c r="C1075" t="s">
        <v>5591</v>
      </c>
      <c r="D1075">
        <v>3059918</v>
      </c>
      <c r="E1075" t="s">
        <v>5589</v>
      </c>
      <c r="G1075" t="s">
        <v>5012</v>
      </c>
      <c r="I1075" t="s">
        <v>5590</v>
      </c>
      <c r="J1075">
        <v>12</v>
      </c>
      <c r="K1075" s="1" t="s">
        <v>350</v>
      </c>
      <c r="L1075" t="s">
        <v>1242</v>
      </c>
      <c r="M1075">
        <v>19054</v>
      </c>
      <c r="N1075">
        <v>2</v>
      </c>
      <c r="O1075">
        <v>24</v>
      </c>
      <c r="P1075" t="s">
        <v>12939</v>
      </c>
      <c r="Q1075" t="s">
        <v>331</v>
      </c>
      <c r="R1075" t="s">
        <v>477</v>
      </c>
      <c r="T1075" t="s">
        <v>2014</v>
      </c>
      <c r="U1075" t="s">
        <v>296</v>
      </c>
    </row>
    <row r="1076" spans="1:21" x14ac:dyDescent="0.3">
      <c r="A1076" s="1" t="s">
        <v>5592</v>
      </c>
      <c r="B1076" t="s">
        <v>453</v>
      </c>
      <c r="C1076" t="s">
        <v>5593</v>
      </c>
      <c r="D1076">
        <v>16135</v>
      </c>
      <c r="E1076" t="s">
        <v>5592</v>
      </c>
      <c r="G1076" t="s">
        <v>5594</v>
      </c>
      <c r="J1076">
        <v>32</v>
      </c>
      <c r="K1076" s="1" t="s">
        <v>453</v>
      </c>
      <c r="L1076" t="s">
        <v>1706</v>
      </c>
      <c r="M1076">
        <v>15103</v>
      </c>
      <c r="N1076">
        <v>2</v>
      </c>
      <c r="O1076">
        <v>27</v>
      </c>
      <c r="P1076" t="s">
        <v>12940</v>
      </c>
      <c r="Q1076" t="s">
        <v>494</v>
      </c>
      <c r="R1076" t="s">
        <v>595</v>
      </c>
      <c r="T1076" t="s">
        <v>370</v>
      </c>
      <c r="U1076" t="s">
        <v>296</v>
      </c>
    </row>
    <row r="1077" spans="1:21" x14ac:dyDescent="0.3">
      <c r="A1077" s="1" t="s">
        <v>5595</v>
      </c>
      <c r="B1077" t="s">
        <v>323</v>
      </c>
      <c r="C1077" t="s">
        <v>5598</v>
      </c>
      <c r="D1077">
        <v>17391</v>
      </c>
      <c r="E1077" t="s">
        <v>5595</v>
      </c>
      <c r="F1077" t="s">
        <v>316</v>
      </c>
      <c r="G1077" t="s">
        <v>5599</v>
      </c>
      <c r="H1077">
        <v>3</v>
      </c>
      <c r="I1077" t="s">
        <v>5597</v>
      </c>
      <c r="J1077">
        <v>82</v>
      </c>
      <c r="K1077" s="1" t="s">
        <v>323</v>
      </c>
      <c r="L1077" t="s">
        <v>5596</v>
      </c>
      <c r="M1077">
        <v>16327</v>
      </c>
      <c r="N1077">
        <v>5</v>
      </c>
      <c r="O1077">
        <v>27</v>
      </c>
      <c r="P1077" t="s">
        <v>12941</v>
      </c>
      <c r="Q1077" t="s">
        <v>426</v>
      </c>
      <c r="R1077" t="s">
        <v>840</v>
      </c>
      <c r="T1077" t="s">
        <v>1393</v>
      </c>
      <c r="U1077" t="s">
        <v>300</v>
      </c>
    </row>
    <row r="1078" spans="1:21" x14ac:dyDescent="0.3">
      <c r="A1078" s="1" t="s">
        <v>5600</v>
      </c>
      <c r="B1078" t="s">
        <v>350</v>
      </c>
      <c r="C1078" t="s">
        <v>5601</v>
      </c>
      <c r="D1078">
        <v>14500</v>
      </c>
      <c r="E1078" t="s">
        <v>5600</v>
      </c>
      <c r="G1078" t="s">
        <v>5602</v>
      </c>
      <c r="J1078">
        <v>15</v>
      </c>
      <c r="K1078" s="1" t="s">
        <v>350</v>
      </c>
      <c r="L1078" t="s">
        <v>1192</v>
      </c>
      <c r="M1078">
        <v>14787</v>
      </c>
      <c r="N1078">
        <v>8</v>
      </c>
      <c r="O1078">
        <v>31</v>
      </c>
      <c r="P1078" t="s">
        <v>12942</v>
      </c>
      <c r="Q1078" t="s">
        <v>310</v>
      </c>
      <c r="R1078" t="s">
        <v>438</v>
      </c>
      <c r="T1078" t="s">
        <v>1196</v>
      </c>
      <c r="U1078" t="s">
        <v>296</v>
      </c>
    </row>
    <row r="1079" spans="1:21" x14ac:dyDescent="0.3">
      <c r="A1079" s="1" t="s">
        <v>45</v>
      </c>
      <c r="B1079" t="s">
        <v>350</v>
      </c>
      <c r="C1079" t="s">
        <v>5604</v>
      </c>
      <c r="D1079">
        <v>3121427</v>
      </c>
      <c r="E1079" t="s">
        <v>45</v>
      </c>
      <c r="F1079" t="s">
        <v>880</v>
      </c>
      <c r="G1079" t="s">
        <v>5605</v>
      </c>
      <c r="H1079">
        <v>1</v>
      </c>
      <c r="I1079" t="s">
        <v>5603</v>
      </c>
      <c r="J1079">
        <v>10</v>
      </c>
      <c r="K1079" s="1" t="s">
        <v>350</v>
      </c>
      <c r="L1079" t="s">
        <v>4374</v>
      </c>
      <c r="M1079">
        <v>18928</v>
      </c>
      <c r="N1079">
        <v>2</v>
      </c>
      <c r="O1079">
        <v>22</v>
      </c>
      <c r="P1079" t="s">
        <v>12943</v>
      </c>
      <c r="Q1079" t="s">
        <v>362</v>
      </c>
      <c r="R1079" t="s">
        <v>759</v>
      </c>
      <c r="T1079" t="s">
        <v>583</v>
      </c>
      <c r="U1079" t="s">
        <v>300</v>
      </c>
    </row>
    <row r="1080" spans="1:21" x14ac:dyDescent="0.3">
      <c r="A1080" s="1" t="s">
        <v>5606</v>
      </c>
      <c r="B1080" t="s">
        <v>453</v>
      </c>
      <c r="C1080" t="s">
        <v>5608</v>
      </c>
      <c r="D1080">
        <v>2573314</v>
      </c>
      <c r="E1080" t="s">
        <v>5606</v>
      </c>
      <c r="G1080" t="s">
        <v>3772</v>
      </c>
      <c r="H1080">
        <v>5</v>
      </c>
      <c r="J1080">
        <v>49</v>
      </c>
      <c r="K1080" s="1" t="s">
        <v>453</v>
      </c>
      <c r="L1080" t="s">
        <v>5607</v>
      </c>
      <c r="M1080">
        <v>17180</v>
      </c>
      <c r="N1080">
        <v>1</v>
      </c>
      <c r="O1080">
        <v>26</v>
      </c>
      <c r="P1080" t="s">
        <v>12944</v>
      </c>
      <c r="Q1080" t="s">
        <v>347</v>
      </c>
      <c r="R1080" t="s">
        <v>965</v>
      </c>
      <c r="T1080" t="s">
        <v>1248</v>
      </c>
      <c r="U1080" t="s">
        <v>296</v>
      </c>
    </row>
    <row r="1081" spans="1:21" x14ac:dyDescent="0.3">
      <c r="A1081" s="1" t="s">
        <v>203</v>
      </c>
      <c r="B1081" t="s">
        <v>453</v>
      </c>
      <c r="C1081" t="s">
        <v>5612</v>
      </c>
      <c r="D1081">
        <v>3040143</v>
      </c>
      <c r="E1081" t="s">
        <v>203</v>
      </c>
      <c r="G1081" t="s">
        <v>5394</v>
      </c>
      <c r="I1081" t="s">
        <v>5611</v>
      </c>
      <c r="J1081">
        <v>46</v>
      </c>
      <c r="K1081" s="1" t="s">
        <v>453</v>
      </c>
      <c r="L1081" t="s">
        <v>5610</v>
      </c>
      <c r="M1081">
        <v>19278</v>
      </c>
      <c r="N1081">
        <v>2</v>
      </c>
      <c r="O1081">
        <v>24</v>
      </c>
      <c r="P1081" t="s">
        <v>12945</v>
      </c>
      <c r="Q1081" t="s">
        <v>362</v>
      </c>
      <c r="R1081" t="s">
        <v>578</v>
      </c>
      <c r="T1081" t="s">
        <v>5609</v>
      </c>
      <c r="U1081" t="s">
        <v>296</v>
      </c>
    </row>
    <row r="1082" spans="1:21" x14ac:dyDescent="0.3">
      <c r="A1082" s="1" t="s">
        <v>5616</v>
      </c>
      <c r="B1082" t="s">
        <v>453</v>
      </c>
      <c r="C1082" t="s">
        <v>5618</v>
      </c>
      <c r="D1082">
        <v>2570994</v>
      </c>
      <c r="E1082" t="s">
        <v>5616</v>
      </c>
      <c r="G1082" t="s">
        <v>4399</v>
      </c>
      <c r="I1082" t="s">
        <v>5617</v>
      </c>
      <c r="J1082">
        <v>36</v>
      </c>
      <c r="K1082" s="1" t="s">
        <v>453</v>
      </c>
      <c r="L1082" t="s">
        <v>991</v>
      </c>
      <c r="M1082">
        <v>18235</v>
      </c>
      <c r="N1082">
        <v>3</v>
      </c>
      <c r="O1082">
        <v>26</v>
      </c>
      <c r="P1082" t="s">
        <v>12946</v>
      </c>
      <c r="Q1082" t="s">
        <v>362</v>
      </c>
      <c r="R1082" t="s">
        <v>842</v>
      </c>
      <c r="T1082" t="s">
        <v>663</v>
      </c>
      <c r="U1082" t="s">
        <v>296</v>
      </c>
    </row>
    <row r="1083" spans="1:21" x14ac:dyDescent="0.3">
      <c r="A1083" s="1" t="s">
        <v>252</v>
      </c>
      <c r="B1083" t="s">
        <v>453</v>
      </c>
      <c r="C1083" t="s">
        <v>5624</v>
      </c>
      <c r="D1083">
        <v>3116389</v>
      </c>
      <c r="E1083" t="s">
        <v>252</v>
      </c>
      <c r="F1083" t="s">
        <v>446</v>
      </c>
      <c r="G1083" t="s">
        <v>5625</v>
      </c>
      <c r="H1083">
        <v>5</v>
      </c>
      <c r="I1083" t="s">
        <v>5623</v>
      </c>
      <c r="J1083">
        <v>32</v>
      </c>
      <c r="K1083" s="1" t="s">
        <v>453</v>
      </c>
      <c r="L1083" t="s">
        <v>5622</v>
      </c>
      <c r="M1083">
        <v>18993</v>
      </c>
      <c r="N1083">
        <v>2</v>
      </c>
      <c r="O1083">
        <v>23</v>
      </c>
      <c r="P1083" t="s">
        <v>12947</v>
      </c>
      <c r="Q1083" t="s">
        <v>362</v>
      </c>
      <c r="R1083" t="s">
        <v>461</v>
      </c>
      <c r="T1083" t="s">
        <v>5621</v>
      </c>
      <c r="U1083" t="s">
        <v>300</v>
      </c>
    </row>
    <row r="1084" spans="1:21" x14ac:dyDescent="0.3">
      <c r="A1084" s="1" t="s">
        <v>5626</v>
      </c>
      <c r="B1084" t="s">
        <v>350</v>
      </c>
      <c r="C1084" t="s">
        <v>5629</v>
      </c>
      <c r="D1084">
        <v>3125315</v>
      </c>
      <c r="E1084" t="s">
        <v>5626</v>
      </c>
      <c r="G1084" t="s">
        <v>5630</v>
      </c>
      <c r="I1084" t="s">
        <v>5628</v>
      </c>
      <c r="J1084">
        <v>8</v>
      </c>
      <c r="K1084" s="1" t="s">
        <v>350</v>
      </c>
      <c r="L1084" t="s">
        <v>379</v>
      </c>
      <c r="M1084">
        <v>20452</v>
      </c>
      <c r="N1084">
        <v>1</v>
      </c>
      <c r="O1084">
        <v>24</v>
      </c>
      <c r="P1084" t="s">
        <v>12948</v>
      </c>
      <c r="Q1084" t="s">
        <v>331</v>
      </c>
      <c r="R1084" t="s">
        <v>487</v>
      </c>
      <c r="T1084" t="s">
        <v>5627</v>
      </c>
      <c r="U1084" t="s">
        <v>296</v>
      </c>
    </row>
    <row r="1085" spans="1:21" x14ac:dyDescent="0.3">
      <c r="A1085" s="1" t="s">
        <v>5631</v>
      </c>
      <c r="B1085" t="s">
        <v>350</v>
      </c>
      <c r="C1085" t="s">
        <v>5634</v>
      </c>
      <c r="D1085">
        <v>4040792</v>
      </c>
      <c r="E1085" t="s">
        <v>5631</v>
      </c>
      <c r="F1085" t="s">
        <v>337</v>
      </c>
      <c r="G1085" t="s">
        <v>5635</v>
      </c>
      <c r="H1085">
        <v>3</v>
      </c>
      <c r="I1085" t="s">
        <v>5633</v>
      </c>
      <c r="J1085">
        <v>12</v>
      </c>
      <c r="K1085" s="1" t="s">
        <v>350</v>
      </c>
      <c r="L1085" t="s">
        <v>1393</v>
      </c>
      <c r="M1085">
        <v>19925</v>
      </c>
      <c r="N1085">
        <v>1</v>
      </c>
      <c r="O1085">
        <v>24</v>
      </c>
      <c r="P1085" t="s">
        <v>12949</v>
      </c>
      <c r="Q1085" t="s">
        <v>295</v>
      </c>
      <c r="R1085" t="s">
        <v>977</v>
      </c>
      <c r="T1085" t="s">
        <v>5632</v>
      </c>
      <c r="U1085" t="s">
        <v>300</v>
      </c>
    </row>
    <row r="1086" spans="1:21" x14ac:dyDescent="0.3">
      <c r="A1086" s="1" t="s">
        <v>5636</v>
      </c>
      <c r="B1086" t="s">
        <v>313</v>
      </c>
      <c r="C1086" t="s">
        <v>5638</v>
      </c>
      <c r="D1086">
        <v>2512235</v>
      </c>
      <c r="E1086" t="s">
        <v>5636</v>
      </c>
      <c r="G1086" t="s">
        <v>3170</v>
      </c>
      <c r="J1086">
        <v>5</v>
      </c>
      <c r="K1086" s="1" t="s">
        <v>313</v>
      </c>
      <c r="L1086" t="s">
        <v>5637</v>
      </c>
      <c r="M1086">
        <v>17088</v>
      </c>
      <c r="N1086">
        <v>1</v>
      </c>
      <c r="O1086">
        <v>27</v>
      </c>
      <c r="P1086" t="s">
        <v>12950</v>
      </c>
      <c r="Q1086" t="s">
        <v>331</v>
      </c>
      <c r="R1086" t="s">
        <v>452</v>
      </c>
      <c r="T1086" t="s">
        <v>630</v>
      </c>
      <c r="U1086" t="s">
        <v>296</v>
      </c>
    </row>
    <row r="1087" spans="1:21" x14ac:dyDescent="0.3">
      <c r="A1087" s="1" t="s">
        <v>5639</v>
      </c>
      <c r="B1087" t="s">
        <v>323</v>
      </c>
      <c r="C1087" t="s">
        <v>5642</v>
      </c>
      <c r="D1087">
        <v>13387</v>
      </c>
      <c r="E1087" t="s">
        <v>5639</v>
      </c>
      <c r="G1087" t="s">
        <v>5643</v>
      </c>
      <c r="I1087" t="s">
        <v>5641</v>
      </c>
      <c r="J1087">
        <v>84</v>
      </c>
      <c r="K1087" s="1" t="s">
        <v>323</v>
      </c>
      <c r="L1087" t="s">
        <v>5640</v>
      </c>
      <c r="M1087">
        <v>11535</v>
      </c>
      <c r="N1087">
        <v>9</v>
      </c>
      <c r="O1087">
        <v>31</v>
      </c>
      <c r="P1087" t="s">
        <v>12951</v>
      </c>
      <c r="Q1087" t="s">
        <v>426</v>
      </c>
      <c r="R1087" t="s">
        <v>1509</v>
      </c>
      <c r="T1087" t="s">
        <v>370</v>
      </c>
      <c r="U1087" t="s">
        <v>296</v>
      </c>
    </row>
    <row r="1088" spans="1:21" x14ac:dyDescent="0.3">
      <c r="A1088" s="1" t="s">
        <v>41</v>
      </c>
      <c r="B1088" t="s">
        <v>350</v>
      </c>
      <c r="C1088" t="s">
        <v>5646</v>
      </c>
      <c r="D1088">
        <v>16804</v>
      </c>
      <c r="E1088" t="s">
        <v>41</v>
      </c>
      <c r="F1088" t="s">
        <v>710</v>
      </c>
      <c r="G1088" t="s">
        <v>5647</v>
      </c>
      <c r="H1088">
        <v>1</v>
      </c>
      <c r="I1088" t="s">
        <v>5645</v>
      </c>
      <c r="J1088">
        <v>2</v>
      </c>
      <c r="K1088" s="1" t="s">
        <v>350</v>
      </c>
      <c r="L1088" t="s">
        <v>784</v>
      </c>
      <c r="M1088">
        <v>16640</v>
      </c>
      <c r="N1088">
        <v>5</v>
      </c>
      <c r="O1088">
        <v>29</v>
      </c>
      <c r="P1088" t="s">
        <v>12952</v>
      </c>
      <c r="Q1088" t="s">
        <v>403</v>
      </c>
      <c r="R1088" t="s">
        <v>3010</v>
      </c>
      <c r="T1088" t="s">
        <v>510</v>
      </c>
      <c r="U1088" t="s">
        <v>300</v>
      </c>
    </row>
    <row r="1089" spans="1:21" x14ac:dyDescent="0.3">
      <c r="A1089" s="1" t="s">
        <v>5648</v>
      </c>
      <c r="B1089" t="s">
        <v>350</v>
      </c>
      <c r="C1089" t="s">
        <v>5651</v>
      </c>
      <c r="D1089">
        <v>2969915</v>
      </c>
      <c r="E1089" t="s">
        <v>5648</v>
      </c>
      <c r="G1089" t="s">
        <v>2807</v>
      </c>
      <c r="I1089" t="s">
        <v>5650</v>
      </c>
      <c r="J1089">
        <v>7</v>
      </c>
      <c r="K1089" s="1" t="s">
        <v>350</v>
      </c>
      <c r="L1089" t="s">
        <v>5649</v>
      </c>
      <c r="M1089">
        <v>19723</v>
      </c>
      <c r="N1089">
        <v>2</v>
      </c>
      <c r="O1089">
        <v>25</v>
      </c>
      <c r="P1089" t="s">
        <v>12953</v>
      </c>
      <c r="Q1089" t="s">
        <v>494</v>
      </c>
      <c r="R1089" t="s">
        <v>1069</v>
      </c>
      <c r="T1089" t="s">
        <v>3027</v>
      </c>
      <c r="U1089" t="s">
        <v>296</v>
      </c>
    </row>
    <row r="1090" spans="1:21" x14ac:dyDescent="0.3">
      <c r="A1090" s="1" t="s">
        <v>5077</v>
      </c>
      <c r="B1090" t="s">
        <v>313</v>
      </c>
      <c r="C1090" t="s">
        <v>5653</v>
      </c>
      <c r="E1090" t="s">
        <v>5077</v>
      </c>
      <c r="G1090" t="s">
        <v>5654</v>
      </c>
      <c r="J1090">
        <v>13</v>
      </c>
      <c r="K1090" s="1" t="s">
        <v>313</v>
      </c>
      <c r="L1090" t="s">
        <v>336</v>
      </c>
      <c r="M1090">
        <v>4124</v>
      </c>
      <c r="N1090">
        <v>7</v>
      </c>
      <c r="O1090">
        <v>35</v>
      </c>
      <c r="P1090" t="s">
        <v>12954</v>
      </c>
      <c r="Q1090" t="s">
        <v>295</v>
      </c>
      <c r="R1090" t="s">
        <v>461</v>
      </c>
      <c r="T1090" t="s">
        <v>3562</v>
      </c>
      <c r="U1090" t="s">
        <v>296</v>
      </c>
    </row>
    <row r="1091" spans="1:21" x14ac:dyDescent="0.3">
      <c r="A1091" s="1" t="s">
        <v>5655</v>
      </c>
      <c r="B1091" t="s">
        <v>323</v>
      </c>
      <c r="C1091" t="s">
        <v>5658</v>
      </c>
      <c r="D1091">
        <v>14156</v>
      </c>
      <c r="E1091" t="s">
        <v>5655</v>
      </c>
      <c r="G1091" t="s">
        <v>4513</v>
      </c>
      <c r="I1091" t="s">
        <v>5657</v>
      </c>
      <c r="J1091">
        <v>81</v>
      </c>
      <c r="K1091" s="1" t="s">
        <v>323</v>
      </c>
      <c r="L1091" t="s">
        <v>484</v>
      </c>
      <c r="M1091">
        <v>13170</v>
      </c>
      <c r="N1091">
        <v>8</v>
      </c>
      <c r="O1091">
        <v>29</v>
      </c>
      <c r="P1091" t="s">
        <v>12955</v>
      </c>
      <c r="Q1091" t="s">
        <v>331</v>
      </c>
      <c r="R1091" t="s">
        <v>668</v>
      </c>
      <c r="T1091" t="s">
        <v>5656</v>
      </c>
      <c r="U1091" t="s">
        <v>296</v>
      </c>
    </row>
    <row r="1092" spans="1:21" x14ac:dyDescent="0.3">
      <c r="A1092" s="1" t="s">
        <v>3010</v>
      </c>
      <c r="B1092" t="s">
        <v>453</v>
      </c>
      <c r="C1092" t="s">
        <v>5660</v>
      </c>
      <c r="D1092">
        <v>9588</v>
      </c>
      <c r="E1092" t="s">
        <v>3010</v>
      </c>
      <c r="G1092" t="s">
        <v>2639</v>
      </c>
      <c r="J1092">
        <v>22</v>
      </c>
      <c r="K1092" s="1" t="s">
        <v>453</v>
      </c>
      <c r="L1092" t="s">
        <v>5659</v>
      </c>
      <c r="M1092">
        <v>4640</v>
      </c>
      <c r="N1092">
        <v>13</v>
      </c>
      <c r="O1092">
        <v>34</v>
      </c>
      <c r="P1092" t="s">
        <v>12956</v>
      </c>
      <c r="Q1092" t="s">
        <v>362</v>
      </c>
      <c r="R1092" t="s">
        <v>842</v>
      </c>
      <c r="T1092" t="s">
        <v>1052</v>
      </c>
      <c r="U1092" t="s">
        <v>296</v>
      </c>
    </row>
    <row r="1093" spans="1:21" x14ac:dyDescent="0.3">
      <c r="A1093" s="1" t="s">
        <v>5661</v>
      </c>
      <c r="B1093" t="s">
        <v>350</v>
      </c>
      <c r="C1093" t="s">
        <v>5663</v>
      </c>
      <c r="D1093">
        <v>3914328</v>
      </c>
      <c r="E1093" t="s">
        <v>5661</v>
      </c>
      <c r="F1093" t="s">
        <v>342</v>
      </c>
      <c r="G1093" t="s">
        <v>701</v>
      </c>
      <c r="H1093">
        <v>1</v>
      </c>
      <c r="J1093">
        <v>89</v>
      </c>
      <c r="K1093" s="1" t="s">
        <v>350</v>
      </c>
      <c r="L1093" t="s">
        <v>5662</v>
      </c>
      <c r="M1093">
        <v>20820</v>
      </c>
      <c r="N1093">
        <v>0</v>
      </c>
      <c r="O1093">
        <v>22</v>
      </c>
      <c r="P1093" t="s">
        <v>12957</v>
      </c>
      <c r="Q1093" t="s">
        <v>494</v>
      </c>
      <c r="R1093" t="s">
        <v>400</v>
      </c>
      <c r="T1093" t="s">
        <v>1927</v>
      </c>
      <c r="U1093" t="s">
        <v>300</v>
      </c>
    </row>
    <row r="1094" spans="1:21" x14ac:dyDescent="0.3">
      <c r="A1094" s="1" t="s">
        <v>83</v>
      </c>
      <c r="B1094" t="s">
        <v>350</v>
      </c>
      <c r="C1094" t="s">
        <v>5667</v>
      </c>
      <c r="D1094">
        <v>3915097</v>
      </c>
      <c r="E1094" t="s">
        <v>83</v>
      </c>
      <c r="F1094" t="s">
        <v>672</v>
      </c>
      <c r="G1094" t="s">
        <v>5668</v>
      </c>
      <c r="H1094">
        <v>1</v>
      </c>
      <c r="I1094" t="s">
        <v>5666</v>
      </c>
      <c r="J1094">
        <v>11</v>
      </c>
      <c r="K1094" s="1" t="s">
        <v>350</v>
      </c>
      <c r="L1094" t="s">
        <v>5665</v>
      </c>
      <c r="M1094">
        <v>19917</v>
      </c>
      <c r="N1094">
        <v>1</v>
      </c>
      <c r="O1094">
        <v>22</v>
      </c>
      <c r="P1094" t="s">
        <v>12958</v>
      </c>
      <c r="Q1094" t="s">
        <v>362</v>
      </c>
      <c r="R1094" t="s">
        <v>358</v>
      </c>
      <c r="T1094" t="s">
        <v>303</v>
      </c>
      <c r="U1094" t="s">
        <v>300</v>
      </c>
    </row>
    <row r="1095" spans="1:21" x14ac:dyDescent="0.3">
      <c r="A1095" s="1" t="s">
        <v>5669</v>
      </c>
      <c r="B1095" t="s">
        <v>350</v>
      </c>
      <c r="C1095" t="s">
        <v>5672</v>
      </c>
      <c r="D1095">
        <v>3052102</v>
      </c>
      <c r="E1095" t="s">
        <v>5669</v>
      </c>
      <c r="G1095" t="s">
        <v>5007</v>
      </c>
      <c r="H1095">
        <v>6</v>
      </c>
      <c r="I1095" t="s">
        <v>5671</v>
      </c>
      <c r="J1095">
        <v>13</v>
      </c>
      <c r="K1095" s="1" t="s">
        <v>350</v>
      </c>
      <c r="L1095" t="s">
        <v>5670</v>
      </c>
      <c r="M1095">
        <v>20689</v>
      </c>
      <c r="N1095">
        <v>1</v>
      </c>
      <c r="O1095">
        <v>24</v>
      </c>
      <c r="P1095" t="s">
        <v>12959</v>
      </c>
      <c r="Q1095" t="s">
        <v>331</v>
      </c>
      <c r="R1095" t="s">
        <v>540</v>
      </c>
      <c r="T1095" t="s">
        <v>1734</v>
      </c>
      <c r="U1095" t="s">
        <v>296</v>
      </c>
    </row>
    <row r="1096" spans="1:21" x14ac:dyDescent="0.3">
      <c r="A1096" s="1" t="s">
        <v>5673</v>
      </c>
      <c r="B1096" t="s">
        <v>439</v>
      </c>
      <c r="C1096" t="s">
        <v>5675</v>
      </c>
      <c r="E1096" t="s">
        <v>5673</v>
      </c>
      <c r="H1096">
        <v>3</v>
      </c>
      <c r="J1096">
        <v>7</v>
      </c>
      <c r="K1096" s="1" t="s">
        <v>439</v>
      </c>
      <c r="L1096" t="s">
        <v>5674</v>
      </c>
      <c r="M1096">
        <v>20728</v>
      </c>
      <c r="N1096">
        <v>0</v>
      </c>
      <c r="P1096" t="s">
        <v>12960</v>
      </c>
      <c r="Q1096" t="s">
        <v>362</v>
      </c>
      <c r="R1096" t="s">
        <v>452</v>
      </c>
      <c r="T1096" t="s">
        <v>3548</v>
      </c>
      <c r="U1096" t="s">
        <v>296</v>
      </c>
    </row>
    <row r="1097" spans="1:21" x14ac:dyDescent="0.3">
      <c r="A1097" s="1" t="s">
        <v>5676</v>
      </c>
      <c r="B1097" t="s">
        <v>453</v>
      </c>
      <c r="C1097" t="s">
        <v>5677</v>
      </c>
      <c r="D1097">
        <v>2574812</v>
      </c>
      <c r="E1097" t="s">
        <v>5676</v>
      </c>
      <c r="G1097" t="s">
        <v>3331</v>
      </c>
      <c r="J1097">
        <v>33</v>
      </c>
      <c r="K1097" s="1" t="s">
        <v>453</v>
      </c>
      <c r="L1097" t="s">
        <v>2946</v>
      </c>
      <c r="M1097">
        <v>17198</v>
      </c>
      <c r="N1097">
        <v>0</v>
      </c>
      <c r="O1097">
        <v>24</v>
      </c>
      <c r="P1097" t="s">
        <v>12961</v>
      </c>
      <c r="Q1097" t="s">
        <v>403</v>
      </c>
      <c r="R1097" t="s">
        <v>501</v>
      </c>
      <c r="T1097" t="s">
        <v>3425</v>
      </c>
      <c r="U1097" t="s">
        <v>296</v>
      </c>
    </row>
    <row r="1098" spans="1:21" x14ac:dyDescent="0.3">
      <c r="A1098" s="1" t="s">
        <v>5679</v>
      </c>
      <c r="B1098" t="s">
        <v>439</v>
      </c>
      <c r="C1098" t="s">
        <v>5680</v>
      </c>
      <c r="D1098">
        <v>11688</v>
      </c>
      <c r="E1098" t="s">
        <v>5679</v>
      </c>
      <c r="G1098" t="s">
        <v>5681</v>
      </c>
      <c r="J1098">
        <v>2</v>
      </c>
      <c r="K1098" s="1" t="s">
        <v>439</v>
      </c>
      <c r="L1098" t="s">
        <v>4368</v>
      </c>
      <c r="M1098">
        <v>1269</v>
      </c>
      <c r="N1098">
        <v>9</v>
      </c>
      <c r="O1098">
        <v>33</v>
      </c>
      <c r="P1098" t="s">
        <v>12962</v>
      </c>
      <c r="Q1098" t="s">
        <v>347</v>
      </c>
      <c r="R1098" t="s">
        <v>578</v>
      </c>
      <c r="T1098" t="s">
        <v>1817</v>
      </c>
      <c r="U1098" t="s">
        <v>296</v>
      </c>
    </row>
    <row r="1099" spans="1:21" x14ac:dyDescent="0.3">
      <c r="A1099" s="1" t="s">
        <v>5684</v>
      </c>
      <c r="B1099" t="s">
        <v>313</v>
      </c>
      <c r="C1099" t="s">
        <v>5686</v>
      </c>
      <c r="D1099">
        <v>2979985</v>
      </c>
      <c r="E1099" t="s">
        <v>5684</v>
      </c>
      <c r="G1099" t="s">
        <v>5687</v>
      </c>
      <c r="J1099">
        <v>86</v>
      </c>
      <c r="K1099" s="1" t="s">
        <v>313</v>
      </c>
      <c r="L1099" t="s">
        <v>5685</v>
      </c>
      <c r="M1099">
        <v>19497</v>
      </c>
      <c r="N1099">
        <v>2</v>
      </c>
      <c r="O1099">
        <v>25</v>
      </c>
      <c r="P1099" t="s">
        <v>12963</v>
      </c>
      <c r="Q1099" t="s">
        <v>295</v>
      </c>
      <c r="R1099" t="s">
        <v>956</v>
      </c>
      <c r="T1099" t="s">
        <v>862</v>
      </c>
      <c r="U1099" t="s">
        <v>296</v>
      </c>
    </row>
    <row r="1100" spans="1:21" x14ac:dyDescent="0.3">
      <c r="A1100" s="1" t="s">
        <v>5688</v>
      </c>
      <c r="B1100" t="s">
        <v>323</v>
      </c>
      <c r="C1100" t="s">
        <v>5690</v>
      </c>
      <c r="D1100">
        <v>4227184</v>
      </c>
      <c r="E1100" t="s">
        <v>5688</v>
      </c>
      <c r="F1100" t="s">
        <v>481</v>
      </c>
      <c r="G1100" t="s">
        <v>5691</v>
      </c>
      <c r="I1100" t="s">
        <v>5689</v>
      </c>
      <c r="J1100">
        <v>89</v>
      </c>
      <c r="K1100" s="1" t="s">
        <v>323</v>
      </c>
      <c r="L1100" t="s">
        <v>1561</v>
      </c>
      <c r="M1100">
        <v>19647</v>
      </c>
      <c r="N1100">
        <v>2</v>
      </c>
      <c r="O1100">
        <v>28</v>
      </c>
      <c r="P1100" t="s">
        <v>12964</v>
      </c>
      <c r="Q1100" t="s">
        <v>426</v>
      </c>
      <c r="R1100" t="s">
        <v>1198</v>
      </c>
      <c r="T1100" t="s">
        <v>615</v>
      </c>
      <c r="U1100" t="s">
        <v>306</v>
      </c>
    </row>
    <row r="1101" spans="1:21" x14ac:dyDescent="0.3">
      <c r="A1101" s="1" t="s">
        <v>5692</v>
      </c>
      <c r="B1101" t="s">
        <v>323</v>
      </c>
      <c r="C1101" t="s">
        <v>5693</v>
      </c>
      <c r="D1101">
        <v>2516722</v>
      </c>
      <c r="E1101" t="s">
        <v>5692</v>
      </c>
      <c r="G1101" t="s">
        <v>5694</v>
      </c>
      <c r="H1101">
        <v>5</v>
      </c>
      <c r="J1101">
        <v>49</v>
      </c>
      <c r="K1101" s="1" t="s">
        <v>323</v>
      </c>
      <c r="L1101" t="s">
        <v>4336</v>
      </c>
      <c r="M1101">
        <v>17105</v>
      </c>
      <c r="N1101">
        <v>1</v>
      </c>
      <c r="O1101">
        <v>27</v>
      </c>
      <c r="P1101" t="s">
        <v>12965</v>
      </c>
      <c r="Q1101" t="s">
        <v>320</v>
      </c>
      <c r="R1101" t="s">
        <v>528</v>
      </c>
      <c r="T1101" t="s">
        <v>2115</v>
      </c>
      <c r="U1101" t="s">
        <v>296</v>
      </c>
    </row>
    <row r="1102" spans="1:21" x14ac:dyDescent="0.3">
      <c r="A1102" s="1" t="s">
        <v>5696</v>
      </c>
      <c r="B1102" t="s">
        <v>350</v>
      </c>
      <c r="C1102" t="s">
        <v>5699</v>
      </c>
      <c r="D1102">
        <v>2514461</v>
      </c>
      <c r="E1102" t="s">
        <v>5696</v>
      </c>
      <c r="G1102" t="s">
        <v>5700</v>
      </c>
      <c r="J1102">
        <v>3</v>
      </c>
      <c r="K1102" s="1" t="s">
        <v>350</v>
      </c>
      <c r="L1102" t="s">
        <v>5698</v>
      </c>
      <c r="M1102">
        <v>17171</v>
      </c>
      <c r="N1102">
        <v>0</v>
      </c>
      <c r="O1102">
        <v>25</v>
      </c>
      <c r="P1102" t="s">
        <v>12966</v>
      </c>
      <c r="Q1102" t="s">
        <v>310</v>
      </c>
      <c r="R1102" t="s">
        <v>595</v>
      </c>
      <c r="T1102" t="s">
        <v>5697</v>
      </c>
      <c r="U1102" t="s">
        <v>296</v>
      </c>
    </row>
    <row r="1103" spans="1:21" x14ac:dyDescent="0.3">
      <c r="A1103" s="1" t="s">
        <v>5701</v>
      </c>
      <c r="B1103" t="s">
        <v>350</v>
      </c>
      <c r="C1103" t="s">
        <v>5703</v>
      </c>
      <c r="D1103">
        <v>3121413</v>
      </c>
      <c r="E1103" t="s">
        <v>5701</v>
      </c>
      <c r="F1103" t="s">
        <v>697</v>
      </c>
      <c r="J1103">
        <v>18</v>
      </c>
      <c r="K1103" s="1" t="s">
        <v>350</v>
      </c>
      <c r="L1103" t="s">
        <v>3040</v>
      </c>
      <c r="M1103">
        <v>21070</v>
      </c>
      <c r="N1103">
        <v>0</v>
      </c>
      <c r="P1103" t="s">
        <v>12967</v>
      </c>
      <c r="Q1103" t="s">
        <v>403</v>
      </c>
      <c r="R1103" t="s">
        <v>653</v>
      </c>
      <c r="T1103" t="s">
        <v>5702</v>
      </c>
      <c r="U1103" t="s">
        <v>300</v>
      </c>
    </row>
    <row r="1104" spans="1:21" x14ac:dyDescent="0.3">
      <c r="A1104" s="1" t="s">
        <v>5704</v>
      </c>
      <c r="B1104" t="s">
        <v>350</v>
      </c>
      <c r="C1104" t="s">
        <v>5705</v>
      </c>
      <c r="D1104">
        <v>4241723</v>
      </c>
      <c r="E1104" t="s">
        <v>5704</v>
      </c>
      <c r="F1104" t="s">
        <v>412</v>
      </c>
      <c r="G1104" t="s">
        <v>5706</v>
      </c>
      <c r="J1104">
        <v>9</v>
      </c>
      <c r="K1104" s="1" t="s">
        <v>350</v>
      </c>
      <c r="L1104" t="s">
        <v>1364</v>
      </c>
      <c r="M1104">
        <v>21528</v>
      </c>
      <c r="N1104">
        <v>0</v>
      </c>
      <c r="O1104">
        <v>22</v>
      </c>
      <c r="P1104" t="s">
        <v>12968</v>
      </c>
      <c r="Q1104" t="s">
        <v>320</v>
      </c>
      <c r="R1104" t="s">
        <v>540</v>
      </c>
      <c r="T1104" t="s">
        <v>4756</v>
      </c>
      <c r="U1104" t="s">
        <v>300</v>
      </c>
    </row>
    <row r="1105" spans="1:21" x14ac:dyDescent="0.3">
      <c r="A1105" s="1" t="s">
        <v>92</v>
      </c>
      <c r="B1105" t="s">
        <v>453</v>
      </c>
      <c r="C1105" t="s">
        <v>5709</v>
      </c>
      <c r="D1105">
        <v>2977644</v>
      </c>
      <c r="E1105" t="s">
        <v>92</v>
      </c>
      <c r="F1105" t="s">
        <v>573</v>
      </c>
      <c r="G1105" t="s">
        <v>1226</v>
      </c>
      <c r="H1105">
        <v>1</v>
      </c>
      <c r="I1105" t="s">
        <v>5708</v>
      </c>
      <c r="J1105">
        <v>30</v>
      </c>
      <c r="K1105" s="1" t="s">
        <v>453</v>
      </c>
      <c r="L1105" t="s">
        <v>5707</v>
      </c>
      <c r="M1105">
        <v>16771</v>
      </c>
      <c r="N1105">
        <v>4</v>
      </c>
      <c r="O1105">
        <v>24</v>
      </c>
      <c r="P1105" t="s">
        <v>12969</v>
      </c>
      <c r="Q1105" t="s">
        <v>331</v>
      </c>
      <c r="R1105" t="s">
        <v>377</v>
      </c>
      <c r="T1105" t="s">
        <v>2764</v>
      </c>
      <c r="U1105" t="s">
        <v>300</v>
      </c>
    </row>
    <row r="1106" spans="1:21" x14ac:dyDescent="0.3">
      <c r="A1106" s="1" t="s">
        <v>5710</v>
      </c>
      <c r="B1106" t="s">
        <v>453</v>
      </c>
      <c r="C1106" t="s">
        <v>5711</v>
      </c>
      <c r="E1106" t="s">
        <v>5710</v>
      </c>
      <c r="G1106" t="s">
        <v>5712</v>
      </c>
      <c r="J1106">
        <v>39</v>
      </c>
      <c r="K1106" s="1" t="s">
        <v>453</v>
      </c>
      <c r="L1106" t="s">
        <v>1354</v>
      </c>
      <c r="M1106">
        <v>18329</v>
      </c>
      <c r="N1106">
        <v>0</v>
      </c>
      <c r="O1106">
        <v>24</v>
      </c>
      <c r="P1106" t="s">
        <v>12970</v>
      </c>
      <c r="Q1106" t="s">
        <v>310</v>
      </c>
      <c r="R1106" t="s">
        <v>956</v>
      </c>
      <c r="T1106" t="s">
        <v>2067</v>
      </c>
      <c r="U1106" t="s">
        <v>296</v>
      </c>
    </row>
    <row r="1107" spans="1:21" x14ac:dyDescent="0.3">
      <c r="A1107" s="1" t="s">
        <v>5713</v>
      </c>
      <c r="B1107" t="s">
        <v>313</v>
      </c>
      <c r="C1107" t="s">
        <v>5715</v>
      </c>
      <c r="D1107">
        <v>3917315</v>
      </c>
      <c r="E1107" t="s">
        <v>5713</v>
      </c>
      <c r="F1107" t="s">
        <v>342</v>
      </c>
      <c r="G1107" t="s">
        <v>5716</v>
      </c>
      <c r="H1107">
        <v>1</v>
      </c>
      <c r="J1107">
        <v>1</v>
      </c>
      <c r="K1107" s="1" t="s">
        <v>313</v>
      </c>
      <c r="L1107" t="s">
        <v>1101</v>
      </c>
      <c r="M1107">
        <v>20889</v>
      </c>
      <c r="N1107">
        <v>0</v>
      </c>
      <c r="O1107">
        <v>21</v>
      </c>
      <c r="P1107" t="s">
        <v>12971</v>
      </c>
      <c r="Q1107" t="s">
        <v>403</v>
      </c>
      <c r="R1107" t="s">
        <v>931</v>
      </c>
      <c r="T1107" t="s">
        <v>5714</v>
      </c>
      <c r="U1107" t="s">
        <v>300</v>
      </c>
    </row>
    <row r="1108" spans="1:21" x14ac:dyDescent="0.3">
      <c r="A1108" s="1" t="s">
        <v>5717</v>
      </c>
      <c r="B1108" t="s">
        <v>313</v>
      </c>
      <c r="C1108" t="s">
        <v>5720</v>
      </c>
      <c r="D1108">
        <v>5209</v>
      </c>
      <c r="E1108" t="s">
        <v>5717</v>
      </c>
      <c r="G1108" t="s">
        <v>5721</v>
      </c>
      <c r="I1108" t="s">
        <v>5719</v>
      </c>
      <c r="J1108">
        <v>9</v>
      </c>
      <c r="K1108" s="1" t="s">
        <v>313</v>
      </c>
      <c r="L1108" t="s">
        <v>5718</v>
      </c>
      <c r="M1108">
        <v>3867</v>
      </c>
      <c r="N1108">
        <v>16</v>
      </c>
      <c r="O1108">
        <v>39</v>
      </c>
      <c r="P1108" t="s">
        <v>12972</v>
      </c>
      <c r="Q1108" t="s">
        <v>347</v>
      </c>
      <c r="R1108" t="s">
        <v>699</v>
      </c>
      <c r="T1108" t="s">
        <v>1259</v>
      </c>
      <c r="U1108" t="s">
        <v>296</v>
      </c>
    </row>
    <row r="1109" spans="1:21" x14ac:dyDescent="0.3">
      <c r="A1109" s="1" t="s">
        <v>5722</v>
      </c>
      <c r="B1109" t="s">
        <v>453</v>
      </c>
      <c r="C1109" t="s">
        <v>5724</v>
      </c>
      <c r="D1109">
        <v>3914534</v>
      </c>
      <c r="E1109" t="s">
        <v>5722</v>
      </c>
      <c r="F1109" t="s">
        <v>299</v>
      </c>
      <c r="J1109">
        <v>36</v>
      </c>
      <c r="K1109" s="1" t="s">
        <v>453</v>
      </c>
      <c r="L1109" t="s">
        <v>5723</v>
      </c>
      <c r="M1109">
        <v>21177</v>
      </c>
      <c r="N1109">
        <v>0</v>
      </c>
      <c r="P1109" t="s">
        <v>12973</v>
      </c>
      <c r="Q1109" t="s">
        <v>310</v>
      </c>
      <c r="R1109" t="s">
        <v>956</v>
      </c>
      <c r="T1109" t="s">
        <v>1196</v>
      </c>
      <c r="U1109" t="s">
        <v>300</v>
      </c>
    </row>
    <row r="1110" spans="1:21" x14ac:dyDescent="0.3">
      <c r="A1110" s="1" t="s">
        <v>5726</v>
      </c>
      <c r="B1110" t="s">
        <v>350</v>
      </c>
      <c r="C1110" t="s">
        <v>5730</v>
      </c>
      <c r="D1110">
        <v>2973626</v>
      </c>
      <c r="E1110" t="s">
        <v>5726</v>
      </c>
      <c r="F1110" t="s">
        <v>917</v>
      </c>
      <c r="G1110" t="s">
        <v>5731</v>
      </c>
      <c r="I1110" t="s">
        <v>5728</v>
      </c>
      <c r="J1110">
        <v>16</v>
      </c>
      <c r="K1110" s="1" t="s">
        <v>5729</v>
      </c>
      <c r="L1110" t="s">
        <v>5727</v>
      </c>
      <c r="M1110">
        <v>19200</v>
      </c>
      <c r="N1110">
        <v>2</v>
      </c>
      <c r="O1110">
        <v>25</v>
      </c>
      <c r="P1110" t="s">
        <v>12974</v>
      </c>
      <c r="Q1110" t="s">
        <v>347</v>
      </c>
      <c r="R1110" t="s">
        <v>1321</v>
      </c>
      <c r="T1110" t="s">
        <v>1862</v>
      </c>
      <c r="U1110" t="s">
        <v>306</v>
      </c>
    </row>
    <row r="1111" spans="1:21" x14ac:dyDescent="0.3">
      <c r="A1111" s="1" t="s">
        <v>5732</v>
      </c>
      <c r="B1111" t="s">
        <v>350</v>
      </c>
      <c r="C1111" t="s">
        <v>5735</v>
      </c>
      <c r="D1111">
        <v>3052066</v>
      </c>
      <c r="E1111" t="s">
        <v>5732</v>
      </c>
      <c r="F1111" t="s">
        <v>299</v>
      </c>
      <c r="G1111" t="s">
        <v>5736</v>
      </c>
      <c r="H1111">
        <v>3</v>
      </c>
      <c r="I1111" t="s">
        <v>5734</v>
      </c>
      <c r="J1111">
        <v>83</v>
      </c>
      <c r="K1111" s="1" t="s">
        <v>350</v>
      </c>
      <c r="L1111" t="s">
        <v>5733</v>
      </c>
      <c r="M1111">
        <v>16884</v>
      </c>
      <c r="N1111">
        <v>4</v>
      </c>
      <c r="O1111">
        <v>28</v>
      </c>
      <c r="P1111" t="s">
        <v>12975</v>
      </c>
      <c r="Q1111" t="s">
        <v>347</v>
      </c>
      <c r="R1111" t="s">
        <v>668</v>
      </c>
      <c r="T1111" t="s">
        <v>3562</v>
      </c>
      <c r="U1111" t="s">
        <v>306</v>
      </c>
    </row>
    <row r="1112" spans="1:21" x14ac:dyDescent="0.3">
      <c r="A1112" s="1" t="s">
        <v>5737</v>
      </c>
      <c r="B1112" t="s">
        <v>453</v>
      </c>
      <c r="C1112" t="s">
        <v>5740</v>
      </c>
      <c r="D1112">
        <v>16794</v>
      </c>
      <c r="E1112" t="s">
        <v>5737</v>
      </c>
      <c r="G1112" t="s">
        <v>5741</v>
      </c>
      <c r="J1112">
        <v>42</v>
      </c>
      <c r="K1112" s="1" t="s">
        <v>453</v>
      </c>
      <c r="L1112" t="s">
        <v>5739</v>
      </c>
      <c r="M1112">
        <v>16178</v>
      </c>
      <c r="N1112">
        <v>5</v>
      </c>
      <c r="O1112">
        <v>26</v>
      </c>
      <c r="P1112" t="s">
        <v>12976</v>
      </c>
      <c r="Q1112" t="s">
        <v>494</v>
      </c>
      <c r="R1112" t="s">
        <v>349</v>
      </c>
      <c r="T1112" t="s">
        <v>5738</v>
      </c>
      <c r="U1112" t="s">
        <v>296</v>
      </c>
    </row>
    <row r="1113" spans="1:21" x14ac:dyDescent="0.3">
      <c r="A1113" s="1" t="s">
        <v>75</v>
      </c>
      <c r="B1113" t="s">
        <v>313</v>
      </c>
      <c r="C1113" t="s">
        <v>5744</v>
      </c>
      <c r="D1113">
        <v>3122840</v>
      </c>
      <c r="E1113" t="s">
        <v>75</v>
      </c>
      <c r="F1113" t="s">
        <v>697</v>
      </c>
      <c r="G1113" t="s">
        <v>3070</v>
      </c>
      <c r="H1113">
        <v>1</v>
      </c>
      <c r="I1113" t="s">
        <v>5743</v>
      </c>
      <c r="J1113">
        <v>4</v>
      </c>
      <c r="K1113" s="1" t="s">
        <v>313</v>
      </c>
      <c r="L1113" t="s">
        <v>3563</v>
      </c>
      <c r="M1113">
        <v>18857</v>
      </c>
      <c r="N1113">
        <v>2</v>
      </c>
      <c r="O1113">
        <v>23</v>
      </c>
      <c r="P1113" t="s">
        <v>12977</v>
      </c>
      <c r="Q1113" t="s">
        <v>347</v>
      </c>
      <c r="R1113" t="s">
        <v>312</v>
      </c>
      <c r="T1113" t="s">
        <v>5742</v>
      </c>
      <c r="U1113" t="s">
        <v>300</v>
      </c>
    </row>
    <row r="1114" spans="1:21" x14ac:dyDescent="0.3">
      <c r="A1114" s="1" t="s">
        <v>5746</v>
      </c>
      <c r="C1114" t="s">
        <v>5748</v>
      </c>
      <c r="E1114" t="s">
        <v>5746</v>
      </c>
      <c r="J1114">
        <v>0</v>
      </c>
      <c r="K1114" s="1" t="s">
        <v>297</v>
      </c>
      <c r="L1114" t="s">
        <v>5747</v>
      </c>
      <c r="M1114">
        <v>17917</v>
      </c>
      <c r="N1114">
        <v>0</v>
      </c>
      <c r="P1114" t="s">
        <v>12978</v>
      </c>
      <c r="Q1114" t="s">
        <v>297</v>
      </c>
      <c r="R1114" t="s">
        <v>297</v>
      </c>
      <c r="T1114" t="s">
        <v>1291</v>
      </c>
      <c r="U1114" t="s">
        <v>296</v>
      </c>
    </row>
    <row r="1115" spans="1:21" x14ac:dyDescent="0.3">
      <c r="A1115" s="1" t="s">
        <v>5749</v>
      </c>
      <c r="B1115" t="s">
        <v>453</v>
      </c>
      <c r="C1115" t="s">
        <v>5750</v>
      </c>
      <c r="D1115">
        <v>17174</v>
      </c>
      <c r="E1115" t="s">
        <v>5749</v>
      </c>
      <c r="G1115" t="s">
        <v>5751</v>
      </c>
      <c r="J1115">
        <v>33</v>
      </c>
      <c r="K1115" s="1" t="s">
        <v>453</v>
      </c>
      <c r="L1115" t="s">
        <v>4345</v>
      </c>
      <c r="M1115">
        <v>16046</v>
      </c>
      <c r="N1115">
        <v>1</v>
      </c>
      <c r="O1115">
        <v>27</v>
      </c>
      <c r="P1115" t="s">
        <v>12979</v>
      </c>
      <c r="Q1115" t="s">
        <v>403</v>
      </c>
      <c r="R1115" t="s">
        <v>578</v>
      </c>
      <c r="T1115" t="s">
        <v>912</v>
      </c>
      <c r="U1115" t="s">
        <v>296</v>
      </c>
    </row>
    <row r="1116" spans="1:21" x14ac:dyDescent="0.3">
      <c r="A1116" s="1" t="s">
        <v>5752</v>
      </c>
      <c r="B1116" t="s">
        <v>323</v>
      </c>
      <c r="C1116" t="s">
        <v>5754</v>
      </c>
      <c r="E1116" t="s">
        <v>5752</v>
      </c>
      <c r="G1116" t="s">
        <v>2439</v>
      </c>
      <c r="J1116">
        <v>49</v>
      </c>
      <c r="K1116" s="1" t="s">
        <v>323</v>
      </c>
      <c r="L1116" t="s">
        <v>5753</v>
      </c>
      <c r="M1116">
        <v>18709</v>
      </c>
      <c r="N1116">
        <v>0</v>
      </c>
      <c r="O1116">
        <v>26</v>
      </c>
      <c r="P1116" t="s">
        <v>12980</v>
      </c>
      <c r="Q1116" t="s">
        <v>426</v>
      </c>
      <c r="R1116" t="s">
        <v>528</v>
      </c>
      <c r="T1116" t="s">
        <v>795</v>
      </c>
      <c r="U1116" t="s">
        <v>296</v>
      </c>
    </row>
    <row r="1117" spans="1:21" x14ac:dyDescent="0.3">
      <c r="A1117" s="1" t="s">
        <v>5755</v>
      </c>
      <c r="B1117" t="s">
        <v>313</v>
      </c>
      <c r="C1117" t="s">
        <v>5757</v>
      </c>
      <c r="D1117">
        <v>3924327</v>
      </c>
      <c r="E1117" t="s">
        <v>5755</v>
      </c>
      <c r="F1117" t="s">
        <v>1392</v>
      </c>
      <c r="G1117" t="s">
        <v>5758</v>
      </c>
      <c r="H1117">
        <v>2</v>
      </c>
      <c r="J1117">
        <v>3</v>
      </c>
      <c r="K1117" s="1" t="s">
        <v>313</v>
      </c>
      <c r="L1117" t="s">
        <v>5756</v>
      </c>
      <c r="M1117">
        <v>20859</v>
      </c>
      <c r="N1117">
        <v>0</v>
      </c>
      <c r="O1117">
        <v>22</v>
      </c>
      <c r="P1117" t="s">
        <v>12981</v>
      </c>
      <c r="Q1117" t="s">
        <v>426</v>
      </c>
      <c r="R1117" t="s">
        <v>1844</v>
      </c>
      <c r="T1117" t="s">
        <v>519</v>
      </c>
      <c r="U1117" t="s">
        <v>300</v>
      </c>
    </row>
    <row r="1118" spans="1:21" x14ac:dyDescent="0.3">
      <c r="A1118" s="1" t="s">
        <v>5759</v>
      </c>
      <c r="C1118" t="s">
        <v>5761</v>
      </c>
      <c r="E1118" t="s">
        <v>5759</v>
      </c>
      <c r="J1118">
        <v>0</v>
      </c>
      <c r="K1118" s="1" t="s">
        <v>297</v>
      </c>
      <c r="L1118" t="s">
        <v>5760</v>
      </c>
      <c r="M1118">
        <v>20648</v>
      </c>
      <c r="N1118">
        <v>0</v>
      </c>
      <c r="P1118" t="s">
        <v>12982</v>
      </c>
      <c r="Q1118" t="s">
        <v>297</v>
      </c>
      <c r="R1118" t="s">
        <v>297</v>
      </c>
      <c r="T1118" t="s">
        <v>649</v>
      </c>
      <c r="U1118" t="s">
        <v>296</v>
      </c>
    </row>
    <row r="1119" spans="1:21" x14ac:dyDescent="0.3">
      <c r="A1119" s="1" t="s">
        <v>5764</v>
      </c>
      <c r="B1119" t="s">
        <v>439</v>
      </c>
      <c r="C1119" t="s">
        <v>5766</v>
      </c>
      <c r="D1119">
        <v>11543</v>
      </c>
      <c r="E1119" t="s">
        <v>5764</v>
      </c>
      <c r="G1119" t="s">
        <v>5767</v>
      </c>
      <c r="J1119">
        <v>8</v>
      </c>
      <c r="K1119" s="1" t="s">
        <v>439</v>
      </c>
      <c r="L1119" t="s">
        <v>5765</v>
      </c>
      <c r="M1119">
        <v>418</v>
      </c>
      <c r="N1119">
        <v>7</v>
      </c>
      <c r="O1119">
        <v>31</v>
      </c>
      <c r="P1119" t="s">
        <v>12983</v>
      </c>
      <c r="Q1119" t="s">
        <v>399</v>
      </c>
      <c r="R1119" t="s">
        <v>759</v>
      </c>
      <c r="T1119" t="s">
        <v>981</v>
      </c>
      <c r="U1119" t="s">
        <v>296</v>
      </c>
    </row>
    <row r="1120" spans="1:21" x14ac:dyDescent="0.3">
      <c r="A1120" s="1" t="s">
        <v>5768</v>
      </c>
      <c r="B1120" t="s">
        <v>323</v>
      </c>
      <c r="C1120" t="s">
        <v>5770</v>
      </c>
      <c r="D1120">
        <v>12536</v>
      </c>
      <c r="E1120" t="s">
        <v>5768</v>
      </c>
      <c r="G1120" t="s">
        <v>5771</v>
      </c>
      <c r="J1120">
        <v>80</v>
      </c>
      <c r="K1120" s="1" t="s">
        <v>323</v>
      </c>
      <c r="L1120" t="s">
        <v>5769</v>
      </c>
      <c r="M1120">
        <v>8428</v>
      </c>
      <c r="N1120">
        <v>6</v>
      </c>
      <c r="O1120">
        <v>32</v>
      </c>
      <c r="P1120" t="s">
        <v>12984</v>
      </c>
      <c r="Q1120" t="s">
        <v>305</v>
      </c>
      <c r="R1120" t="s">
        <v>391</v>
      </c>
      <c r="T1120" t="s">
        <v>819</v>
      </c>
      <c r="U1120" t="s">
        <v>296</v>
      </c>
    </row>
    <row r="1121" spans="1:21" x14ac:dyDescent="0.3">
      <c r="A1121" s="1" t="s">
        <v>5772</v>
      </c>
      <c r="B1121" t="s">
        <v>350</v>
      </c>
      <c r="C1121" t="s">
        <v>5774</v>
      </c>
      <c r="D1121">
        <v>2991662</v>
      </c>
      <c r="E1121" t="s">
        <v>5772</v>
      </c>
      <c r="F1121" t="s">
        <v>390</v>
      </c>
      <c r="G1121" t="s">
        <v>2959</v>
      </c>
      <c r="H1121">
        <v>2</v>
      </c>
      <c r="I1121" t="s">
        <v>5773</v>
      </c>
      <c r="J1121">
        <v>16</v>
      </c>
      <c r="K1121" s="1" t="s">
        <v>350</v>
      </c>
      <c r="L1121" t="s">
        <v>1550</v>
      </c>
      <c r="M1121">
        <v>19023</v>
      </c>
      <c r="N1121">
        <v>2</v>
      </c>
      <c r="O1121">
        <v>25</v>
      </c>
      <c r="P1121" t="s">
        <v>12985</v>
      </c>
      <c r="Q1121" t="s">
        <v>426</v>
      </c>
      <c r="R1121" t="s">
        <v>312</v>
      </c>
      <c r="T1121" t="s">
        <v>783</v>
      </c>
      <c r="U1121" t="s">
        <v>300</v>
      </c>
    </row>
    <row r="1122" spans="1:21" x14ac:dyDescent="0.3">
      <c r="A1122" s="1" t="s">
        <v>5776</v>
      </c>
      <c r="B1122" t="s">
        <v>453</v>
      </c>
      <c r="C1122" t="s">
        <v>5779</v>
      </c>
      <c r="D1122">
        <v>3919104</v>
      </c>
      <c r="E1122" t="s">
        <v>5776</v>
      </c>
      <c r="F1122" t="s">
        <v>901</v>
      </c>
      <c r="G1122" t="s">
        <v>5780</v>
      </c>
      <c r="H1122">
        <v>6</v>
      </c>
      <c r="J1122">
        <v>38</v>
      </c>
      <c r="K1122" s="1" t="s">
        <v>453</v>
      </c>
      <c r="L1122" t="s">
        <v>5778</v>
      </c>
      <c r="M1122">
        <v>20982</v>
      </c>
      <c r="N1122">
        <v>0</v>
      </c>
      <c r="O1122">
        <v>22</v>
      </c>
      <c r="P1122" t="s">
        <v>12986</v>
      </c>
      <c r="Q1122" t="s">
        <v>403</v>
      </c>
      <c r="R1122" t="s">
        <v>358</v>
      </c>
      <c r="T1122" t="s">
        <v>5777</v>
      </c>
      <c r="U1122" t="s">
        <v>300</v>
      </c>
    </row>
    <row r="1123" spans="1:21" x14ac:dyDescent="0.3">
      <c r="A1123" s="1" t="s">
        <v>257</v>
      </c>
      <c r="B1123" t="s">
        <v>350</v>
      </c>
      <c r="C1123" t="s">
        <v>4834</v>
      </c>
      <c r="D1123">
        <v>3932442</v>
      </c>
      <c r="E1123" t="s">
        <v>257</v>
      </c>
      <c r="J1123">
        <v>6</v>
      </c>
      <c r="K1123" s="1" t="s">
        <v>350</v>
      </c>
      <c r="L1123" t="s">
        <v>4832</v>
      </c>
      <c r="M1123">
        <v>20005</v>
      </c>
      <c r="N1123">
        <v>0</v>
      </c>
      <c r="P1123" t="s">
        <v>12742</v>
      </c>
      <c r="Q1123" t="s">
        <v>297</v>
      </c>
      <c r="R1123" t="s">
        <v>842</v>
      </c>
      <c r="T1123" t="s">
        <v>4831</v>
      </c>
      <c r="U1123" t="s">
        <v>296</v>
      </c>
    </row>
    <row r="1124" spans="1:21" x14ac:dyDescent="0.3">
      <c r="A1124" s="1" t="s">
        <v>5782</v>
      </c>
      <c r="B1124" t="s">
        <v>313</v>
      </c>
      <c r="C1124" t="s">
        <v>5784</v>
      </c>
      <c r="D1124">
        <v>12483</v>
      </c>
      <c r="E1124" t="s">
        <v>5782</v>
      </c>
      <c r="F1124" t="s">
        <v>724</v>
      </c>
      <c r="G1124" t="s">
        <v>5785</v>
      </c>
      <c r="H1124">
        <v>1</v>
      </c>
      <c r="I1124" t="s">
        <v>5783</v>
      </c>
      <c r="J1124">
        <v>9</v>
      </c>
      <c r="K1124" s="1" t="s">
        <v>313</v>
      </c>
      <c r="L1124" t="s">
        <v>5278</v>
      </c>
      <c r="M1124">
        <v>9038</v>
      </c>
      <c r="N1124">
        <v>10</v>
      </c>
      <c r="O1124">
        <v>31</v>
      </c>
      <c r="P1124" t="s">
        <v>12987</v>
      </c>
      <c r="Q1124" t="s">
        <v>320</v>
      </c>
      <c r="R1124" t="s">
        <v>826</v>
      </c>
      <c r="T1124" t="s">
        <v>2892</v>
      </c>
      <c r="U1124" t="s">
        <v>300</v>
      </c>
    </row>
    <row r="1125" spans="1:21" x14ac:dyDescent="0.3">
      <c r="A1125" s="1" t="s">
        <v>5786</v>
      </c>
      <c r="B1125" t="s">
        <v>323</v>
      </c>
      <c r="C1125" t="s">
        <v>5789</v>
      </c>
      <c r="D1125">
        <v>3139447</v>
      </c>
      <c r="E1125" t="s">
        <v>5786</v>
      </c>
      <c r="F1125" t="s">
        <v>748</v>
      </c>
      <c r="G1125" t="s">
        <v>5790</v>
      </c>
      <c r="I1125" t="s">
        <v>5788</v>
      </c>
      <c r="J1125">
        <v>44</v>
      </c>
      <c r="K1125" s="1" t="s">
        <v>323</v>
      </c>
      <c r="L1125" t="s">
        <v>5787</v>
      </c>
      <c r="M1125">
        <v>20632</v>
      </c>
      <c r="N1125">
        <v>1</v>
      </c>
      <c r="O1125">
        <v>22</v>
      </c>
      <c r="P1125" t="s">
        <v>12988</v>
      </c>
      <c r="Q1125" t="s">
        <v>331</v>
      </c>
      <c r="R1125" t="s">
        <v>956</v>
      </c>
      <c r="T1125" t="s">
        <v>473</v>
      </c>
      <c r="U1125" t="s">
        <v>306</v>
      </c>
    </row>
    <row r="1126" spans="1:21" x14ac:dyDescent="0.3">
      <c r="A1126" s="1" t="s">
        <v>5792</v>
      </c>
      <c r="B1126" t="s">
        <v>350</v>
      </c>
      <c r="C1126" t="s">
        <v>5795</v>
      </c>
      <c r="D1126">
        <v>4035004</v>
      </c>
      <c r="E1126" t="s">
        <v>5792</v>
      </c>
      <c r="F1126" t="s">
        <v>308</v>
      </c>
      <c r="G1126" t="s">
        <v>5796</v>
      </c>
      <c r="H1126">
        <v>1</v>
      </c>
      <c r="J1126">
        <v>17</v>
      </c>
      <c r="K1126" s="1" t="s">
        <v>350</v>
      </c>
      <c r="L1126" t="s">
        <v>5794</v>
      </c>
      <c r="M1126">
        <v>20788</v>
      </c>
      <c r="N1126">
        <v>0</v>
      </c>
      <c r="O1126">
        <v>21</v>
      </c>
      <c r="P1126" t="s">
        <v>12989</v>
      </c>
      <c r="Q1126" t="s">
        <v>403</v>
      </c>
      <c r="R1126" t="s">
        <v>828</v>
      </c>
      <c r="T1126" t="s">
        <v>5793</v>
      </c>
      <c r="U1126" t="s">
        <v>300</v>
      </c>
    </row>
    <row r="1127" spans="1:21" x14ac:dyDescent="0.3">
      <c r="A1127" s="1" t="s">
        <v>5797</v>
      </c>
      <c r="B1127" t="s">
        <v>313</v>
      </c>
      <c r="C1127" t="s">
        <v>5799</v>
      </c>
      <c r="D1127">
        <v>14080</v>
      </c>
      <c r="E1127" t="s">
        <v>5797</v>
      </c>
      <c r="G1127" t="s">
        <v>5781</v>
      </c>
      <c r="J1127">
        <v>2</v>
      </c>
      <c r="K1127" s="1" t="s">
        <v>313</v>
      </c>
      <c r="L1127" t="s">
        <v>5798</v>
      </c>
      <c r="M1127">
        <v>13048</v>
      </c>
      <c r="N1127">
        <v>5</v>
      </c>
      <c r="O1127">
        <v>30</v>
      </c>
      <c r="P1127" t="s">
        <v>12990</v>
      </c>
      <c r="Q1127" t="s">
        <v>426</v>
      </c>
      <c r="R1127" t="s">
        <v>1844</v>
      </c>
      <c r="T1127" t="s">
        <v>1578</v>
      </c>
      <c r="U1127" t="s">
        <v>296</v>
      </c>
    </row>
    <row r="1128" spans="1:21" x14ac:dyDescent="0.3">
      <c r="A1128" s="1" t="s">
        <v>5800</v>
      </c>
      <c r="C1128" t="s">
        <v>5803</v>
      </c>
      <c r="E1128" t="s">
        <v>5800</v>
      </c>
      <c r="J1128">
        <v>0</v>
      </c>
      <c r="K1128" s="1" t="s">
        <v>297</v>
      </c>
      <c r="L1128" t="s">
        <v>5802</v>
      </c>
      <c r="M1128">
        <v>18841</v>
      </c>
      <c r="N1128">
        <v>0</v>
      </c>
      <c r="P1128" t="s">
        <v>12991</v>
      </c>
      <c r="Q1128" t="s">
        <v>297</v>
      </c>
      <c r="R1128" t="s">
        <v>297</v>
      </c>
      <c r="T1128" t="s">
        <v>5801</v>
      </c>
      <c r="U1128" t="s">
        <v>296</v>
      </c>
    </row>
    <row r="1129" spans="1:21" x14ac:dyDescent="0.3">
      <c r="A1129" s="1" t="s">
        <v>125</v>
      </c>
      <c r="B1129" t="s">
        <v>350</v>
      </c>
      <c r="C1129" t="s">
        <v>5806</v>
      </c>
      <c r="D1129">
        <v>2587819</v>
      </c>
      <c r="E1129" t="s">
        <v>125</v>
      </c>
      <c r="F1129" t="s">
        <v>329</v>
      </c>
      <c r="G1129" t="s">
        <v>5807</v>
      </c>
      <c r="H1129">
        <v>1</v>
      </c>
      <c r="I1129" t="s">
        <v>5805</v>
      </c>
      <c r="J1129">
        <v>16</v>
      </c>
      <c r="K1129" s="1" t="s">
        <v>350</v>
      </c>
      <c r="L1129" t="s">
        <v>516</v>
      </c>
      <c r="M1129">
        <v>17048</v>
      </c>
      <c r="N1129">
        <v>4</v>
      </c>
      <c r="O1129">
        <v>27</v>
      </c>
      <c r="P1129" t="s">
        <v>12992</v>
      </c>
      <c r="Q1129" t="s">
        <v>426</v>
      </c>
      <c r="R1129" t="s">
        <v>358</v>
      </c>
      <c r="T1129" t="s">
        <v>5804</v>
      </c>
      <c r="U1129" t="s">
        <v>300</v>
      </c>
    </row>
    <row r="1130" spans="1:21" x14ac:dyDescent="0.3">
      <c r="A1130" s="1" t="s">
        <v>5808</v>
      </c>
      <c r="B1130" t="s">
        <v>350</v>
      </c>
      <c r="C1130" t="s">
        <v>5810</v>
      </c>
      <c r="D1130">
        <v>16026</v>
      </c>
      <c r="E1130" t="s">
        <v>5808</v>
      </c>
      <c r="G1130" t="s">
        <v>5811</v>
      </c>
      <c r="J1130">
        <v>0</v>
      </c>
      <c r="K1130" s="1" t="s">
        <v>350</v>
      </c>
      <c r="L1130" t="s">
        <v>5809</v>
      </c>
      <c r="M1130">
        <v>15241</v>
      </c>
      <c r="N1130">
        <v>6</v>
      </c>
      <c r="O1130">
        <v>28</v>
      </c>
      <c r="P1130" t="s">
        <v>12993</v>
      </c>
      <c r="Q1130" t="s">
        <v>310</v>
      </c>
      <c r="R1130" t="s">
        <v>392</v>
      </c>
      <c r="S1130" t="s">
        <v>411</v>
      </c>
      <c r="T1130" t="s">
        <v>1038</v>
      </c>
      <c r="U1130" t="s">
        <v>296</v>
      </c>
    </row>
    <row r="1131" spans="1:21" x14ac:dyDescent="0.3">
      <c r="A1131" s="1" t="s">
        <v>5812</v>
      </c>
      <c r="B1131" t="s">
        <v>350</v>
      </c>
      <c r="C1131" t="s">
        <v>5814</v>
      </c>
      <c r="D1131">
        <v>14911</v>
      </c>
      <c r="E1131" t="s">
        <v>5812</v>
      </c>
      <c r="G1131" t="s">
        <v>458</v>
      </c>
      <c r="J1131">
        <v>82</v>
      </c>
      <c r="K1131" s="1" t="s">
        <v>350</v>
      </c>
      <c r="L1131" t="s">
        <v>5231</v>
      </c>
      <c r="M1131">
        <v>14242</v>
      </c>
      <c r="N1131">
        <v>7</v>
      </c>
      <c r="O1131">
        <v>28</v>
      </c>
      <c r="P1131" t="s">
        <v>12994</v>
      </c>
      <c r="Q1131" t="s">
        <v>320</v>
      </c>
      <c r="R1131" t="s">
        <v>452</v>
      </c>
      <c r="S1131" t="s">
        <v>512</v>
      </c>
      <c r="T1131" t="s">
        <v>5813</v>
      </c>
      <c r="U1131" t="s">
        <v>513</v>
      </c>
    </row>
    <row r="1132" spans="1:21" x14ac:dyDescent="0.3">
      <c r="A1132" s="1" t="s">
        <v>5815</v>
      </c>
      <c r="B1132" t="s">
        <v>350</v>
      </c>
      <c r="C1132" t="s">
        <v>5818</v>
      </c>
      <c r="D1132">
        <v>13409</v>
      </c>
      <c r="E1132" t="s">
        <v>5815</v>
      </c>
      <c r="G1132" t="s">
        <v>1805</v>
      </c>
      <c r="J1132">
        <v>87</v>
      </c>
      <c r="K1132" s="1" t="s">
        <v>350</v>
      </c>
      <c r="L1132" t="s">
        <v>5817</v>
      </c>
      <c r="M1132">
        <v>11084</v>
      </c>
      <c r="N1132">
        <v>7</v>
      </c>
      <c r="O1132">
        <v>31</v>
      </c>
      <c r="P1132" t="s">
        <v>12995</v>
      </c>
      <c r="Q1132" t="s">
        <v>331</v>
      </c>
      <c r="R1132" t="s">
        <v>432</v>
      </c>
      <c r="T1132" t="s">
        <v>5816</v>
      </c>
      <c r="U1132" t="s">
        <v>296</v>
      </c>
    </row>
    <row r="1133" spans="1:21" x14ac:dyDescent="0.3">
      <c r="A1133" s="1" t="s">
        <v>977</v>
      </c>
      <c r="B1133" t="s">
        <v>453</v>
      </c>
      <c r="C1133" t="s">
        <v>5820</v>
      </c>
      <c r="D1133">
        <v>11247</v>
      </c>
      <c r="E1133" t="s">
        <v>977</v>
      </c>
      <c r="G1133" t="s">
        <v>5821</v>
      </c>
      <c r="I1133" t="s">
        <v>5819</v>
      </c>
      <c r="J1133">
        <v>28</v>
      </c>
      <c r="K1133" s="1" t="s">
        <v>453</v>
      </c>
      <c r="L1133" t="s">
        <v>3841</v>
      </c>
      <c r="M1133">
        <v>5451</v>
      </c>
      <c r="N1133">
        <v>11</v>
      </c>
      <c r="O1133">
        <v>32</v>
      </c>
      <c r="P1133" t="s">
        <v>12996</v>
      </c>
      <c r="Q1133" t="s">
        <v>403</v>
      </c>
      <c r="R1133" t="s">
        <v>956</v>
      </c>
      <c r="T1133" t="s">
        <v>654</v>
      </c>
      <c r="U1133" t="s">
        <v>296</v>
      </c>
    </row>
    <row r="1134" spans="1:21" x14ac:dyDescent="0.3">
      <c r="A1134" s="1" t="s">
        <v>5822</v>
      </c>
      <c r="C1134" t="s">
        <v>5824</v>
      </c>
      <c r="E1134" t="s">
        <v>5822</v>
      </c>
      <c r="J1134">
        <v>0</v>
      </c>
      <c r="K1134" s="1" t="s">
        <v>297</v>
      </c>
      <c r="L1134" t="s">
        <v>5823</v>
      </c>
      <c r="M1134">
        <v>17874</v>
      </c>
      <c r="N1134">
        <v>0</v>
      </c>
      <c r="P1134" t="s">
        <v>12997</v>
      </c>
      <c r="Q1134" t="s">
        <v>297</v>
      </c>
      <c r="R1134" t="s">
        <v>297</v>
      </c>
      <c r="T1134" t="s">
        <v>545</v>
      </c>
      <c r="U1134" t="s">
        <v>296</v>
      </c>
    </row>
    <row r="1135" spans="1:21" x14ac:dyDescent="0.3">
      <c r="A1135" s="1" t="s">
        <v>5825</v>
      </c>
      <c r="B1135" t="s">
        <v>323</v>
      </c>
      <c r="C1135" t="s">
        <v>5829</v>
      </c>
      <c r="D1135">
        <v>3051719</v>
      </c>
      <c r="E1135" t="s">
        <v>5825</v>
      </c>
      <c r="F1135" t="s">
        <v>367</v>
      </c>
      <c r="G1135" t="s">
        <v>1842</v>
      </c>
      <c r="I1135" t="s">
        <v>5828</v>
      </c>
      <c r="J1135">
        <v>84</v>
      </c>
      <c r="K1135" s="1" t="s">
        <v>323</v>
      </c>
      <c r="L1135" t="s">
        <v>5827</v>
      </c>
      <c r="M1135">
        <v>20342</v>
      </c>
      <c r="N1135">
        <v>1</v>
      </c>
      <c r="O1135">
        <v>25</v>
      </c>
      <c r="P1135" t="s">
        <v>12998</v>
      </c>
      <c r="Q1135" t="s">
        <v>305</v>
      </c>
      <c r="R1135" t="s">
        <v>501</v>
      </c>
      <c r="T1135" t="s">
        <v>5826</v>
      </c>
      <c r="U1135" t="s">
        <v>306</v>
      </c>
    </row>
    <row r="1136" spans="1:21" x14ac:dyDescent="0.3">
      <c r="A1136" s="1" t="s">
        <v>5830</v>
      </c>
      <c r="B1136" t="s">
        <v>323</v>
      </c>
      <c r="C1136" t="s">
        <v>5833</v>
      </c>
      <c r="D1136">
        <v>4338875</v>
      </c>
      <c r="E1136" t="s">
        <v>5830</v>
      </c>
      <c r="F1136" t="s">
        <v>922</v>
      </c>
      <c r="G1136" t="s">
        <v>2148</v>
      </c>
      <c r="I1136" t="s">
        <v>5832</v>
      </c>
      <c r="J1136">
        <v>49</v>
      </c>
      <c r="K1136" s="1" t="s">
        <v>323</v>
      </c>
      <c r="L1136" t="s">
        <v>5831</v>
      </c>
      <c r="M1136">
        <v>20536</v>
      </c>
      <c r="N1136">
        <v>1</v>
      </c>
      <c r="O1136">
        <v>26</v>
      </c>
      <c r="P1136" t="s">
        <v>12999</v>
      </c>
      <c r="Q1136" t="s">
        <v>3940</v>
      </c>
      <c r="R1136" t="s">
        <v>856</v>
      </c>
      <c r="T1136" t="s">
        <v>2067</v>
      </c>
      <c r="U1136" t="s">
        <v>306</v>
      </c>
    </row>
    <row r="1137" spans="1:21" x14ac:dyDescent="0.3">
      <c r="A1137" s="1" t="s">
        <v>5834</v>
      </c>
      <c r="C1137" t="s">
        <v>5835</v>
      </c>
      <c r="E1137" t="s">
        <v>5834</v>
      </c>
      <c r="J1137">
        <v>0</v>
      </c>
      <c r="K1137" s="1" t="s">
        <v>297</v>
      </c>
      <c r="L1137" t="s">
        <v>3117</v>
      </c>
      <c r="M1137">
        <v>17780</v>
      </c>
      <c r="N1137">
        <v>0</v>
      </c>
      <c r="P1137" t="s">
        <v>13000</v>
      </c>
      <c r="Q1137" t="s">
        <v>297</v>
      </c>
      <c r="R1137" t="s">
        <v>297</v>
      </c>
      <c r="T1137" t="s">
        <v>473</v>
      </c>
      <c r="U1137" t="s">
        <v>296</v>
      </c>
    </row>
    <row r="1138" spans="1:21" x14ac:dyDescent="0.3">
      <c r="A1138" s="1" t="s">
        <v>5836</v>
      </c>
      <c r="B1138" t="s">
        <v>350</v>
      </c>
      <c r="C1138" t="s">
        <v>5839</v>
      </c>
      <c r="D1138">
        <v>4039057</v>
      </c>
      <c r="E1138" t="s">
        <v>5836</v>
      </c>
      <c r="F1138" t="s">
        <v>373</v>
      </c>
      <c r="G1138" t="s">
        <v>5840</v>
      </c>
      <c r="J1138">
        <v>84</v>
      </c>
      <c r="K1138" s="1" t="s">
        <v>350</v>
      </c>
      <c r="L1138" t="s">
        <v>5838</v>
      </c>
      <c r="M1138">
        <v>20816</v>
      </c>
      <c r="N1138">
        <v>0</v>
      </c>
      <c r="O1138">
        <v>21</v>
      </c>
      <c r="P1138" t="s">
        <v>13001</v>
      </c>
      <c r="Q1138" t="s">
        <v>426</v>
      </c>
      <c r="R1138" t="s">
        <v>319</v>
      </c>
      <c r="T1138" t="s">
        <v>5837</v>
      </c>
      <c r="U1138" t="s">
        <v>300</v>
      </c>
    </row>
    <row r="1139" spans="1:21" x14ac:dyDescent="0.3">
      <c r="A1139" s="1" t="s">
        <v>5841</v>
      </c>
      <c r="B1139" t="s">
        <v>323</v>
      </c>
      <c r="C1139" t="s">
        <v>5842</v>
      </c>
      <c r="E1139" t="s">
        <v>5841</v>
      </c>
      <c r="J1139">
        <v>0</v>
      </c>
      <c r="K1139" s="1" t="s">
        <v>323</v>
      </c>
      <c r="L1139" t="s">
        <v>4380</v>
      </c>
      <c r="M1139">
        <v>17418</v>
      </c>
      <c r="P1139" t="s">
        <v>13002</v>
      </c>
      <c r="Q1139" t="s">
        <v>297</v>
      </c>
      <c r="R1139" t="s">
        <v>297</v>
      </c>
      <c r="T1139" t="s">
        <v>1692</v>
      </c>
      <c r="U1139" t="s">
        <v>296</v>
      </c>
    </row>
    <row r="1140" spans="1:21" x14ac:dyDescent="0.3">
      <c r="A1140" s="1" t="s">
        <v>5843</v>
      </c>
      <c r="B1140" t="s">
        <v>350</v>
      </c>
      <c r="C1140" t="s">
        <v>5845</v>
      </c>
      <c r="D1140">
        <v>2577123</v>
      </c>
      <c r="E1140" t="s">
        <v>5843</v>
      </c>
      <c r="G1140" t="s">
        <v>2010</v>
      </c>
      <c r="I1140" t="s">
        <v>5844</v>
      </c>
      <c r="J1140">
        <v>83</v>
      </c>
      <c r="K1140" s="1" t="s">
        <v>350</v>
      </c>
      <c r="L1140" t="s">
        <v>4367</v>
      </c>
      <c r="M1140">
        <v>18266</v>
      </c>
      <c r="N1140">
        <v>3</v>
      </c>
      <c r="O1140">
        <v>26</v>
      </c>
      <c r="P1140" t="s">
        <v>13003</v>
      </c>
      <c r="Q1140" t="s">
        <v>426</v>
      </c>
      <c r="R1140" t="s">
        <v>958</v>
      </c>
      <c r="T1140" t="s">
        <v>1457</v>
      </c>
      <c r="U1140" t="s">
        <v>296</v>
      </c>
    </row>
    <row r="1141" spans="1:21" x14ac:dyDescent="0.3">
      <c r="A1141" s="1" t="s">
        <v>249</v>
      </c>
      <c r="B1141" t="s">
        <v>323</v>
      </c>
      <c r="C1141" t="s">
        <v>5848</v>
      </c>
      <c r="D1141">
        <v>3051876</v>
      </c>
      <c r="E1141" t="s">
        <v>249</v>
      </c>
      <c r="F1141" t="s">
        <v>316</v>
      </c>
      <c r="G1141" t="s">
        <v>5849</v>
      </c>
      <c r="H1141">
        <v>1</v>
      </c>
      <c r="I1141" t="s">
        <v>5847</v>
      </c>
      <c r="J1141">
        <v>88</v>
      </c>
      <c r="K1141" s="1" t="s">
        <v>323</v>
      </c>
      <c r="L1141" t="s">
        <v>5846</v>
      </c>
      <c r="M1141">
        <v>18912</v>
      </c>
      <c r="N1141">
        <v>2</v>
      </c>
      <c r="O1141">
        <v>24</v>
      </c>
      <c r="P1141" t="s">
        <v>13004</v>
      </c>
      <c r="Q1141" t="s">
        <v>320</v>
      </c>
      <c r="R1141" t="s">
        <v>334</v>
      </c>
      <c r="T1141" t="s">
        <v>1521</v>
      </c>
      <c r="U1141" t="s">
        <v>300</v>
      </c>
    </row>
    <row r="1142" spans="1:21" x14ac:dyDescent="0.3">
      <c r="A1142" s="1" t="s">
        <v>5850</v>
      </c>
      <c r="B1142" t="s">
        <v>323</v>
      </c>
      <c r="C1142" t="s">
        <v>5853</v>
      </c>
      <c r="D1142">
        <v>11295</v>
      </c>
      <c r="E1142" t="s">
        <v>5850</v>
      </c>
      <c r="G1142" t="s">
        <v>5854</v>
      </c>
      <c r="I1142" t="s">
        <v>5852</v>
      </c>
      <c r="J1142">
        <v>88</v>
      </c>
      <c r="K1142" s="1" t="s">
        <v>323</v>
      </c>
      <c r="L1142" t="s">
        <v>1028</v>
      </c>
      <c r="M1142">
        <v>1181</v>
      </c>
      <c r="N1142">
        <v>11</v>
      </c>
      <c r="O1142">
        <v>32</v>
      </c>
      <c r="P1142" t="s">
        <v>13005</v>
      </c>
      <c r="Q1142" t="s">
        <v>305</v>
      </c>
      <c r="R1142" t="s">
        <v>1618</v>
      </c>
      <c r="T1142" t="s">
        <v>5851</v>
      </c>
      <c r="U1142" t="s">
        <v>296</v>
      </c>
    </row>
    <row r="1143" spans="1:21" x14ac:dyDescent="0.3">
      <c r="A1143" s="1" t="s">
        <v>5855</v>
      </c>
      <c r="B1143" t="s">
        <v>350</v>
      </c>
      <c r="C1143" t="s">
        <v>5858</v>
      </c>
      <c r="D1143">
        <v>14032</v>
      </c>
      <c r="E1143" t="s">
        <v>5855</v>
      </c>
      <c r="F1143" t="s">
        <v>880</v>
      </c>
      <c r="G1143" t="s">
        <v>5859</v>
      </c>
      <c r="H1143">
        <v>2</v>
      </c>
      <c r="I1143" t="s">
        <v>5857</v>
      </c>
      <c r="J1143">
        <v>11</v>
      </c>
      <c r="K1143" s="1" t="s">
        <v>350</v>
      </c>
      <c r="L1143" t="s">
        <v>829</v>
      </c>
      <c r="M1143">
        <v>12830</v>
      </c>
      <c r="N1143">
        <v>8</v>
      </c>
      <c r="O1143">
        <v>30</v>
      </c>
      <c r="P1143" t="s">
        <v>13006</v>
      </c>
      <c r="Q1143" t="s">
        <v>331</v>
      </c>
      <c r="R1143" t="s">
        <v>414</v>
      </c>
      <c r="T1143" t="s">
        <v>5856</v>
      </c>
      <c r="U1143" t="s">
        <v>300</v>
      </c>
    </row>
    <row r="1144" spans="1:21" x14ac:dyDescent="0.3">
      <c r="A1144" s="1" t="s">
        <v>5860</v>
      </c>
      <c r="B1144" t="s">
        <v>350</v>
      </c>
      <c r="C1144" t="s">
        <v>5864</v>
      </c>
      <c r="E1144" t="s">
        <v>5860</v>
      </c>
      <c r="F1144" t="s">
        <v>525</v>
      </c>
      <c r="G1144" t="s">
        <v>4228</v>
      </c>
      <c r="I1144" t="s">
        <v>5863</v>
      </c>
      <c r="J1144">
        <v>82</v>
      </c>
      <c r="K1144" s="1" t="s">
        <v>350</v>
      </c>
      <c r="L1144" t="s">
        <v>5862</v>
      </c>
      <c r="M1144">
        <v>19752</v>
      </c>
      <c r="N1144">
        <v>2</v>
      </c>
      <c r="O1144">
        <v>24</v>
      </c>
      <c r="P1144" t="s">
        <v>13007</v>
      </c>
      <c r="Q1144" t="s">
        <v>347</v>
      </c>
      <c r="R1144" t="s">
        <v>215</v>
      </c>
      <c r="T1144" t="s">
        <v>5861</v>
      </c>
      <c r="U1144" t="s">
        <v>306</v>
      </c>
    </row>
    <row r="1145" spans="1:21" x14ac:dyDescent="0.3">
      <c r="A1145" s="1" t="s">
        <v>5868</v>
      </c>
      <c r="B1145" t="s">
        <v>453</v>
      </c>
      <c r="C1145" t="s">
        <v>5870</v>
      </c>
      <c r="D1145">
        <v>2577239</v>
      </c>
      <c r="E1145" t="s">
        <v>5868</v>
      </c>
      <c r="G1145" t="s">
        <v>3620</v>
      </c>
      <c r="J1145">
        <v>39</v>
      </c>
      <c r="K1145" s="1" t="s">
        <v>453</v>
      </c>
      <c r="L1145" t="s">
        <v>829</v>
      </c>
      <c r="M1145">
        <v>17120</v>
      </c>
      <c r="N1145">
        <v>1</v>
      </c>
      <c r="O1145">
        <v>26</v>
      </c>
      <c r="P1145" t="s">
        <v>13008</v>
      </c>
      <c r="Q1145" t="s">
        <v>403</v>
      </c>
      <c r="R1145" t="s">
        <v>668</v>
      </c>
      <c r="T1145" t="s">
        <v>5869</v>
      </c>
      <c r="U1145" t="s">
        <v>296</v>
      </c>
    </row>
    <row r="1146" spans="1:21" x14ac:dyDescent="0.3">
      <c r="A1146" s="1" t="s">
        <v>5871</v>
      </c>
      <c r="B1146" t="s">
        <v>350</v>
      </c>
      <c r="C1146" t="s">
        <v>5874</v>
      </c>
      <c r="D1146">
        <v>2577641</v>
      </c>
      <c r="E1146" t="s">
        <v>5871</v>
      </c>
      <c r="F1146" t="s">
        <v>525</v>
      </c>
      <c r="G1146" t="s">
        <v>2947</v>
      </c>
      <c r="H1146">
        <v>2</v>
      </c>
      <c r="I1146" t="s">
        <v>5873</v>
      </c>
      <c r="J1146">
        <v>19</v>
      </c>
      <c r="K1146" s="1" t="s">
        <v>350</v>
      </c>
      <c r="L1146" t="s">
        <v>5361</v>
      </c>
      <c r="M1146">
        <v>18103</v>
      </c>
      <c r="N1146">
        <v>3</v>
      </c>
      <c r="O1146">
        <v>26</v>
      </c>
      <c r="P1146" t="s">
        <v>13009</v>
      </c>
      <c r="Q1146" t="s">
        <v>459</v>
      </c>
      <c r="R1146" t="s">
        <v>1239</v>
      </c>
      <c r="T1146" t="s">
        <v>5872</v>
      </c>
      <c r="U1146" t="s">
        <v>300</v>
      </c>
    </row>
    <row r="1147" spans="1:21" x14ac:dyDescent="0.3">
      <c r="A1147" s="1" t="s">
        <v>5875</v>
      </c>
      <c r="B1147" t="s">
        <v>323</v>
      </c>
      <c r="C1147" t="s">
        <v>5878</v>
      </c>
      <c r="D1147">
        <v>4032479</v>
      </c>
      <c r="E1147" t="s">
        <v>5875</v>
      </c>
      <c r="F1147" t="s">
        <v>299</v>
      </c>
      <c r="G1147" t="s">
        <v>3397</v>
      </c>
      <c r="I1147" t="s">
        <v>5877</v>
      </c>
      <c r="J1147">
        <v>87</v>
      </c>
      <c r="K1147" s="1" t="s">
        <v>323</v>
      </c>
      <c r="L1147" t="s">
        <v>5876</v>
      </c>
      <c r="M1147">
        <v>20083</v>
      </c>
      <c r="N1147">
        <v>1</v>
      </c>
      <c r="O1147">
        <v>24</v>
      </c>
      <c r="P1147" t="s">
        <v>13010</v>
      </c>
      <c r="Q1147" t="s">
        <v>295</v>
      </c>
      <c r="R1147" t="s">
        <v>736</v>
      </c>
      <c r="T1147" t="s">
        <v>440</v>
      </c>
      <c r="U1147" t="s">
        <v>306</v>
      </c>
    </row>
    <row r="1148" spans="1:21" x14ac:dyDescent="0.3">
      <c r="A1148" s="1" t="s">
        <v>100</v>
      </c>
      <c r="B1148" t="s">
        <v>313</v>
      </c>
      <c r="C1148" t="s">
        <v>5881</v>
      </c>
      <c r="D1148">
        <v>3039707</v>
      </c>
      <c r="E1148" t="s">
        <v>100</v>
      </c>
      <c r="F1148" t="s">
        <v>901</v>
      </c>
      <c r="G1148" t="s">
        <v>3122</v>
      </c>
      <c r="H1148">
        <v>1</v>
      </c>
      <c r="I1148" t="s">
        <v>5880</v>
      </c>
      <c r="J1148">
        <v>10</v>
      </c>
      <c r="K1148" s="1" t="s">
        <v>313</v>
      </c>
      <c r="L1148" t="s">
        <v>5879</v>
      </c>
      <c r="M1148">
        <v>18811</v>
      </c>
      <c r="N1148">
        <v>2</v>
      </c>
      <c r="O1148">
        <v>24</v>
      </c>
      <c r="P1148" t="s">
        <v>13011</v>
      </c>
      <c r="Q1148" t="s">
        <v>347</v>
      </c>
      <c r="R1148" t="s">
        <v>377</v>
      </c>
      <c r="T1148" t="s">
        <v>1795</v>
      </c>
      <c r="U1148" t="s">
        <v>300</v>
      </c>
    </row>
    <row r="1149" spans="1:21" x14ac:dyDescent="0.3">
      <c r="A1149" s="1" t="s">
        <v>840</v>
      </c>
      <c r="B1149" t="s">
        <v>350</v>
      </c>
      <c r="C1149" t="s">
        <v>5886</v>
      </c>
      <c r="E1149" t="s">
        <v>840</v>
      </c>
      <c r="G1149" t="s">
        <v>5887</v>
      </c>
      <c r="J1149">
        <v>15</v>
      </c>
      <c r="K1149" s="1" t="s">
        <v>350</v>
      </c>
      <c r="L1149" t="s">
        <v>5885</v>
      </c>
      <c r="M1149">
        <v>6138</v>
      </c>
      <c r="N1149">
        <v>7</v>
      </c>
      <c r="O1149">
        <v>33</v>
      </c>
      <c r="P1149" t="s">
        <v>13012</v>
      </c>
      <c r="Q1149" t="s">
        <v>331</v>
      </c>
      <c r="R1149" t="s">
        <v>392</v>
      </c>
      <c r="T1149" t="s">
        <v>795</v>
      </c>
      <c r="U1149" t="s">
        <v>296</v>
      </c>
    </row>
    <row r="1150" spans="1:21" x14ac:dyDescent="0.3">
      <c r="A1150" s="1" t="s">
        <v>5888</v>
      </c>
      <c r="B1150" t="s">
        <v>453</v>
      </c>
      <c r="C1150" t="s">
        <v>5890</v>
      </c>
      <c r="D1150">
        <v>12500</v>
      </c>
      <c r="E1150" t="s">
        <v>5888</v>
      </c>
      <c r="G1150" t="s">
        <v>3202</v>
      </c>
      <c r="J1150">
        <v>23</v>
      </c>
      <c r="K1150" s="1" t="s">
        <v>453</v>
      </c>
      <c r="L1150" t="s">
        <v>2316</v>
      </c>
      <c r="M1150">
        <v>8399</v>
      </c>
      <c r="N1150">
        <v>6</v>
      </c>
      <c r="O1150">
        <v>32</v>
      </c>
      <c r="P1150" t="s">
        <v>13013</v>
      </c>
      <c r="Q1150" t="s">
        <v>362</v>
      </c>
      <c r="R1150" t="s">
        <v>614</v>
      </c>
      <c r="T1150" t="s">
        <v>5889</v>
      </c>
      <c r="U1150" t="s">
        <v>296</v>
      </c>
    </row>
    <row r="1151" spans="1:21" x14ac:dyDescent="0.3">
      <c r="A1151" s="1" t="s">
        <v>5895</v>
      </c>
      <c r="B1151" t="s">
        <v>453</v>
      </c>
      <c r="C1151" t="s">
        <v>5898</v>
      </c>
      <c r="E1151" t="s">
        <v>5895</v>
      </c>
      <c r="J1151">
        <v>0</v>
      </c>
      <c r="K1151" s="1" t="s">
        <v>453</v>
      </c>
      <c r="L1151" t="s">
        <v>5897</v>
      </c>
      <c r="M1151">
        <v>17421</v>
      </c>
      <c r="P1151" t="s">
        <v>13014</v>
      </c>
      <c r="Q1151" t="s">
        <v>297</v>
      </c>
      <c r="R1151" t="s">
        <v>297</v>
      </c>
      <c r="T1151" t="s">
        <v>5896</v>
      </c>
      <c r="U1151" t="s">
        <v>296</v>
      </c>
    </row>
    <row r="1152" spans="1:21" x14ac:dyDescent="0.3">
      <c r="A1152" s="1" t="s">
        <v>5899</v>
      </c>
      <c r="B1152" t="s">
        <v>439</v>
      </c>
      <c r="C1152" t="s">
        <v>5901</v>
      </c>
      <c r="D1152">
        <v>15965</v>
      </c>
      <c r="E1152" t="s">
        <v>5899</v>
      </c>
      <c r="F1152" t="s">
        <v>446</v>
      </c>
      <c r="G1152" t="s">
        <v>5902</v>
      </c>
      <c r="H1152">
        <v>1</v>
      </c>
      <c r="I1152" t="s">
        <v>5900</v>
      </c>
      <c r="J1152">
        <v>3</v>
      </c>
      <c r="K1152" s="1" t="s">
        <v>439</v>
      </c>
      <c r="L1152" t="s">
        <v>1859</v>
      </c>
      <c r="M1152">
        <v>14867</v>
      </c>
      <c r="N1152">
        <v>6</v>
      </c>
      <c r="O1152">
        <v>28</v>
      </c>
      <c r="P1152" t="s">
        <v>13015</v>
      </c>
      <c r="Q1152" t="s">
        <v>347</v>
      </c>
      <c r="R1152" t="s">
        <v>589</v>
      </c>
      <c r="T1152" t="s">
        <v>1007</v>
      </c>
      <c r="U1152" t="s">
        <v>300</v>
      </c>
    </row>
    <row r="1153" spans="1:21" x14ac:dyDescent="0.3">
      <c r="A1153" s="1" t="s">
        <v>5903</v>
      </c>
      <c r="B1153" t="s">
        <v>350</v>
      </c>
      <c r="C1153" t="s">
        <v>5905</v>
      </c>
      <c r="D1153">
        <v>16922</v>
      </c>
      <c r="E1153" t="s">
        <v>5903</v>
      </c>
      <c r="G1153" t="s">
        <v>5906</v>
      </c>
      <c r="I1153" t="s">
        <v>5904</v>
      </c>
      <c r="J1153">
        <v>17</v>
      </c>
      <c r="K1153" s="1" t="s">
        <v>350</v>
      </c>
      <c r="L1153" t="s">
        <v>763</v>
      </c>
      <c r="M1153">
        <v>16122</v>
      </c>
      <c r="N1153">
        <v>5</v>
      </c>
      <c r="O1153">
        <v>27</v>
      </c>
      <c r="P1153" t="s">
        <v>13016</v>
      </c>
      <c r="Q1153" t="s">
        <v>347</v>
      </c>
      <c r="R1153" t="s">
        <v>842</v>
      </c>
      <c r="T1153" t="s">
        <v>945</v>
      </c>
      <c r="U1153" t="s">
        <v>296</v>
      </c>
    </row>
    <row r="1154" spans="1:21" x14ac:dyDescent="0.3">
      <c r="A1154" s="1" t="s">
        <v>5907</v>
      </c>
      <c r="B1154" t="s">
        <v>350</v>
      </c>
      <c r="C1154" t="s">
        <v>5909</v>
      </c>
      <c r="D1154">
        <v>2570993</v>
      </c>
      <c r="E1154" t="s">
        <v>5907</v>
      </c>
      <c r="G1154" t="s">
        <v>4884</v>
      </c>
      <c r="J1154">
        <v>41</v>
      </c>
      <c r="K1154" s="1" t="s">
        <v>350</v>
      </c>
      <c r="L1154" t="s">
        <v>5908</v>
      </c>
      <c r="M1154">
        <v>17358</v>
      </c>
      <c r="N1154">
        <v>2</v>
      </c>
      <c r="O1154">
        <v>25</v>
      </c>
      <c r="P1154" t="s">
        <v>13017</v>
      </c>
      <c r="Q1154" t="s">
        <v>331</v>
      </c>
      <c r="R1154" t="s">
        <v>319</v>
      </c>
      <c r="T1154" t="s">
        <v>643</v>
      </c>
      <c r="U1154" t="s">
        <v>296</v>
      </c>
    </row>
    <row r="1155" spans="1:21" x14ac:dyDescent="0.3">
      <c r="A1155" s="1" t="s">
        <v>5910</v>
      </c>
      <c r="B1155" t="s">
        <v>453</v>
      </c>
      <c r="C1155" t="s">
        <v>5911</v>
      </c>
      <c r="D1155">
        <v>2972311</v>
      </c>
      <c r="E1155" t="s">
        <v>5910</v>
      </c>
      <c r="G1155" t="s">
        <v>3754</v>
      </c>
      <c r="H1155">
        <v>7</v>
      </c>
      <c r="J1155">
        <v>39</v>
      </c>
      <c r="K1155" s="1" t="s">
        <v>453</v>
      </c>
      <c r="L1155" t="s">
        <v>1129</v>
      </c>
      <c r="M1155">
        <v>19416</v>
      </c>
      <c r="N1155">
        <v>2</v>
      </c>
      <c r="O1155">
        <v>25</v>
      </c>
      <c r="P1155" t="s">
        <v>13018</v>
      </c>
      <c r="Q1155" t="s">
        <v>310</v>
      </c>
      <c r="R1155" t="s">
        <v>689</v>
      </c>
      <c r="T1155" t="s">
        <v>604</v>
      </c>
      <c r="U1155" t="s">
        <v>296</v>
      </c>
    </row>
    <row r="1156" spans="1:21" x14ac:dyDescent="0.3">
      <c r="A1156" s="1" t="s">
        <v>5912</v>
      </c>
      <c r="B1156" t="s">
        <v>323</v>
      </c>
      <c r="C1156" t="s">
        <v>5913</v>
      </c>
      <c r="D1156">
        <v>4010885</v>
      </c>
      <c r="E1156" t="s">
        <v>5912</v>
      </c>
      <c r="J1156">
        <v>47</v>
      </c>
      <c r="K1156" s="1" t="s">
        <v>323</v>
      </c>
      <c r="L1156" t="s">
        <v>943</v>
      </c>
      <c r="M1156">
        <v>18368</v>
      </c>
      <c r="N1156">
        <v>0</v>
      </c>
      <c r="P1156" t="s">
        <v>13019</v>
      </c>
      <c r="Q1156" t="s">
        <v>305</v>
      </c>
      <c r="R1156" t="s">
        <v>2011</v>
      </c>
      <c r="T1156" t="s">
        <v>333</v>
      </c>
      <c r="U1156" t="s">
        <v>296</v>
      </c>
    </row>
    <row r="1157" spans="1:21" x14ac:dyDescent="0.3">
      <c r="A1157" s="1" t="s">
        <v>5914</v>
      </c>
      <c r="B1157" t="s">
        <v>323</v>
      </c>
      <c r="C1157" t="s">
        <v>5916</v>
      </c>
      <c r="E1157" t="s">
        <v>5914</v>
      </c>
      <c r="J1157">
        <v>48</v>
      </c>
      <c r="K1157" s="1" t="s">
        <v>323</v>
      </c>
      <c r="L1157" t="s">
        <v>5915</v>
      </c>
      <c r="M1157">
        <v>17029</v>
      </c>
      <c r="N1157">
        <v>0</v>
      </c>
      <c r="P1157" t="s">
        <v>13020</v>
      </c>
      <c r="Q1157" t="s">
        <v>678</v>
      </c>
      <c r="R1157" t="s">
        <v>518</v>
      </c>
      <c r="T1157" t="s">
        <v>2058</v>
      </c>
      <c r="U1157" t="s">
        <v>296</v>
      </c>
    </row>
    <row r="1158" spans="1:21" x14ac:dyDescent="0.3">
      <c r="A1158" s="1" t="s">
        <v>5917</v>
      </c>
      <c r="B1158" t="s">
        <v>350</v>
      </c>
      <c r="C1158" t="s">
        <v>5918</v>
      </c>
      <c r="D1158">
        <v>13958</v>
      </c>
      <c r="E1158" t="s">
        <v>5917</v>
      </c>
      <c r="G1158" t="s">
        <v>5919</v>
      </c>
      <c r="J1158">
        <v>16</v>
      </c>
      <c r="K1158" s="1" t="s">
        <v>350</v>
      </c>
      <c r="L1158" t="s">
        <v>2404</v>
      </c>
      <c r="M1158">
        <v>12847</v>
      </c>
      <c r="N1158">
        <v>8</v>
      </c>
      <c r="O1158">
        <v>33</v>
      </c>
      <c r="P1158" t="s">
        <v>13021</v>
      </c>
      <c r="Q1158" t="s">
        <v>639</v>
      </c>
      <c r="R1158" t="s">
        <v>834</v>
      </c>
      <c r="T1158" t="s">
        <v>440</v>
      </c>
      <c r="U1158" t="s">
        <v>296</v>
      </c>
    </row>
    <row r="1159" spans="1:21" x14ac:dyDescent="0.3">
      <c r="A1159" s="1" t="s">
        <v>5920</v>
      </c>
      <c r="B1159" t="s">
        <v>565</v>
      </c>
      <c r="C1159" t="s">
        <v>5923</v>
      </c>
      <c r="D1159">
        <v>16002</v>
      </c>
      <c r="E1159" t="s">
        <v>5920</v>
      </c>
      <c r="F1159" t="s">
        <v>539</v>
      </c>
      <c r="G1159" t="s">
        <v>4018</v>
      </c>
      <c r="H1159">
        <v>4</v>
      </c>
      <c r="I1159" t="s">
        <v>5922</v>
      </c>
      <c r="J1159">
        <v>44</v>
      </c>
      <c r="K1159" s="1" t="s">
        <v>453</v>
      </c>
      <c r="L1159" t="s">
        <v>5921</v>
      </c>
      <c r="M1159">
        <v>14901</v>
      </c>
      <c r="N1159">
        <v>6</v>
      </c>
      <c r="O1159">
        <v>28</v>
      </c>
      <c r="P1159" t="s">
        <v>13022</v>
      </c>
      <c r="Q1159" t="s">
        <v>331</v>
      </c>
      <c r="R1159" t="s">
        <v>1056</v>
      </c>
      <c r="T1159" t="s">
        <v>690</v>
      </c>
      <c r="U1159" t="s">
        <v>300</v>
      </c>
    </row>
    <row r="1160" spans="1:21" x14ac:dyDescent="0.3">
      <c r="A1160" s="1" t="s">
        <v>5926</v>
      </c>
      <c r="B1160" t="s">
        <v>350</v>
      </c>
      <c r="C1160" t="s">
        <v>5929</v>
      </c>
      <c r="D1160">
        <v>16260</v>
      </c>
      <c r="E1160" t="s">
        <v>5926</v>
      </c>
      <c r="G1160" t="s">
        <v>5930</v>
      </c>
      <c r="J1160">
        <v>14</v>
      </c>
      <c r="K1160" s="1" t="s">
        <v>350</v>
      </c>
      <c r="L1160" t="s">
        <v>5928</v>
      </c>
      <c r="M1160">
        <v>15296</v>
      </c>
      <c r="N1160">
        <v>6</v>
      </c>
      <c r="O1160">
        <v>29</v>
      </c>
      <c r="P1160" t="s">
        <v>13023</v>
      </c>
      <c r="Q1160" t="s">
        <v>331</v>
      </c>
      <c r="R1160" t="s">
        <v>66</v>
      </c>
      <c r="T1160" t="s">
        <v>5927</v>
      </c>
      <c r="U1160" t="s">
        <v>296</v>
      </c>
    </row>
    <row r="1161" spans="1:21" x14ac:dyDescent="0.3">
      <c r="A1161" s="1" t="s">
        <v>5931</v>
      </c>
      <c r="B1161" t="s">
        <v>313</v>
      </c>
      <c r="C1161" t="s">
        <v>5932</v>
      </c>
      <c r="D1161">
        <v>3916564</v>
      </c>
      <c r="E1161" t="s">
        <v>5931</v>
      </c>
      <c r="F1161" t="s">
        <v>710</v>
      </c>
      <c r="G1161" t="s">
        <v>5933</v>
      </c>
      <c r="H1161">
        <v>3</v>
      </c>
      <c r="J1161">
        <v>6</v>
      </c>
      <c r="K1161" s="1" t="s">
        <v>313</v>
      </c>
      <c r="L1161" t="s">
        <v>1571</v>
      </c>
      <c r="M1161">
        <v>20823</v>
      </c>
      <c r="N1161">
        <v>0</v>
      </c>
      <c r="O1161">
        <v>21</v>
      </c>
      <c r="P1161" t="s">
        <v>13024</v>
      </c>
      <c r="Q1161" t="s">
        <v>678</v>
      </c>
      <c r="R1161" t="s">
        <v>1002</v>
      </c>
      <c r="T1161" t="s">
        <v>2442</v>
      </c>
      <c r="U1161" t="s">
        <v>300</v>
      </c>
    </row>
    <row r="1162" spans="1:21" x14ac:dyDescent="0.3">
      <c r="A1162" s="1" t="s">
        <v>5934</v>
      </c>
      <c r="C1162" t="s">
        <v>5936</v>
      </c>
      <c r="E1162" t="s">
        <v>5934</v>
      </c>
      <c r="J1162">
        <v>0</v>
      </c>
      <c r="K1162" s="1" t="s">
        <v>297</v>
      </c>
      <c r="L1162" t="s">
        <v>5935</v>
      </c>
      <c r="M1162">
        <v>17861</v>
      </c>
      <c r="P1162" t="s">
        <v>13025</v>
      </c>
      <c r="Q1162" t="s">
        <v>297</v>
      </c>
      <c r="R1162" t="s">
        <v>297</v>
      </c>
      <c r="T1162" t="s">
        <v>905</v>
      </c>
      <c r="U1162" t="s">
        <v>296</v>
      </c>
    </row>
    <row r="1163" spans="1:21" x14ac:dyDescent="0.3">
      <c r="A1163" s="1" t="s">
        <v>250</v>
      </c>
      <c r="B1163" t="s">
        <v>350</v>
      </c>
      <c r="C1163" t="s">
        <v>5938</v>
      </c>
      <c r="D1163">
        <v>3059722</v>
      </c>
      <c r="E1163" t="s">
        <v>250</v>
      </c>
      <c r="F1163" t="s">
        <v>710</v>
      </c>
      <c r="G1163" t="s">
        <v>2914</v>
      </c>
      <c r="H1163">
        <v>2</v>
      </c>
      <c r="I1163" t="s">
        <v>5937</v>
      </c>
      <c r="J1163">
        <v>11</v>
      </c>
      <c r="K1163" s="1" t="s">
        <v>350</v>
      </c>
      <c r="L1163" t="s">
        <v>315</v>
      </c>
      <c r="M1163">
        <v>18926</v>
      </c>
      <c r="N1163">
        <v>2</v>
      </c>
      <c r="O1163">
        <v>24</v>
      </c>
      <c r="P1163" t="s">
        <v>13026</v>
      </c>
      <c r="Q1163" t="s">
        <v>347</v>
      </c>
      <c r="R1163" t="s">
        <v>364</v>
      </c>
      <c r="T1163" t="s">
        <v>1619</v>
      </c>
      <c r="U1163" t="s">
        <v>300</v>
      </c>
    </row>
    <row r="1164" spans="1:21" x14ac:dyDescent="0.3">
      <c r="A1164" s="1" t="s">
        <v>5939</v>
      </c>
      <c r="B1164" t="s">
        <v>350</v>
      </c>
      <c r="C1164" t="s">
        <v>5941</v>
      </c>
      <c r="D1164">
        <v>16381</v>
      </c>
      <c r="E1164" t="s">
        <v>5939</v>
      </c>
      <c r="G1164" t="s">
        <v>5942</v>
      </c>
      <c r="J1164">
        <v>84</v>
      </c>
      <c r="K1164" s="1" t="s">
        <v>350</v>
      </c>
      <c r="L1164" t="s">
        <v>3967</v>
      </c>
      <c r="M1164">
        <v>15417</v>
      </c>
      <c r="N1164">
        <v>6</v>
      </c>
      <c r="O1164">
        <v>31</v>
      </c>
      <c r="P1164" t="s">
        <v>13027</v>
      </c>
      <c r="Q1164" t="s">
        <v>331</v>
      </c>
      <c r="R1164" t="s">
        <v>432</v>
      </c>
      <c r="T1164" t="s">
        <v>5940</v>
      </c>
      <c r="U1164" t="s">
        <v>296</v>
      </c>
    </row>
    <row r="1165" spans="1:21" x14ac:dyDescent="0.3">
      <c r="A1165" s="1" t="s">
        <v>5943</v>
      </c>
      <c r="B1165" t="s">
        <v>323</v>
      </c>
      <c r="C1165" t="s">
        <v>5945</v>
      </c>
      <c r="D1165">
        <v>14009</v>
      </c>
      <c r="E1165" t="s">
        <v>5943</v>
      </c>
      <c r="G1165" t="s">
        <v>5946</v>
      </c>
      <c r="J1165">
        <v>0</v>
      </c>
      <c r="K1165" s="1" t="s">
        <v>323</v>
      </c>
      <c r="L1165" t="s">
        <v>5944</v>
      </c>
      <c r="M1165">
        <v>13406</v>
      </c>
      <c r="N1165">
        <v>6</v>
      </c>
      <c r="O1165">
        <v>30</v>
      </c>
      <c r="P1165" t="s">
        <v>13028</v>
      </c>
      <c r="Q1165" t="s">
        <v>295</v>
      </c>
      <c r="R1165" t="s">
        <v>518</v>
      </c>
      <c r="T1165" t="s">
        <v>2812</v>
      </c>
      <c r="U1165" t="s">
        <v>296</v>
      </c>
    </row>
    <row r="1166" spans="1:21" x14ac:dyDescent="0.3">
      <c r="A1166" s="1" t="s">
        <v>5947</v>
      </c>
      <c r="B1166" t="s">
        <v>350</v>
      </c>
      <c r="C1166" t="s">
        <v>5949</v>
      </c>
      <c r="D1166">
        <v>3915403</v>
      </c>
      <c r="E1166" t="s">
        <v>5947</v>
      </c>
      <c r="F1166" t="s">
        <v>354</v>
      </c>
      <c r="G1166" t="s">
        <v>5950</v>
      </c>
      <c r="H1166">
        <v>3</v>
      </c>
      <c r="I1166" t="s">
        <v>5948</v>
      </c>
      <c r="J1166">
        <v>6</v>
      </c>
      <c r="K1166" s="1" t="s">
        <v>350</v>
      </c>
      <c r="L1166" t="s">
        <v>498</v>
      </c>
      <c r="M1166">
        <v>19212</v>
      </c>
      <c r="N1166">
        <v>2</v>
      </c>
      <c r="O1166">
        <v>25</v>
      </c>
      <c r="P1166" t="s">
        <v>13029</v>
      </c>
      <c r="Q1166" t="s">
        <v>403</v>
      </c>
      <c r="R1166" t="s">
        <v>1069</v>
      </c>
      <c r="T1166" t="s">
        <v>1025</v>
      </c>
      <c r="U1166" t="s">
        <v>306</v>
      </c>
    </row>
    <row r="1167" spans="1:21" x14ac:dyDescent="0.3">
      <c r="A1167" s="1" t="s">
        <v>5951</v>
      </c>
      <c r="B1167" t="s">
        <v>313</v>
      </c>
      <c r="C1167" t="s">
        <v>5953</v>
      </c>
      <c r="D1167">
        <v>2977665</v>
      </c>
      <c r="E1167" t="s">
        <v>5951</v>
      </c>
      <c r="F1167" t="s">
        <v>304</v>
      </c>
      <c r="G1167" t="s">
        <v>5954</v>
      </c>
      <c r="H1167">
        <v>3</v>
      </c>
      <c r="I1167" t="s">
        <v>5952</v>
      </c>
      <c r="J1167">
        <v>6</v>
      </c>
      <c r="K1167" s="1" t="s">
        <v>313</v>
      </c>
      <c r="L1167" t="s">
        <v>596</v>
      </c>
      <c r="M1167">
        <v>18897</v>
      </c>
      <c r="N1167">
        <v>2</v>
      </c>
      <c r="O1167">
        <v>25</v>
      </c>
      <c r="P1167" t="s">
        <v>13030</v>
      </c>
      <c r="Q1167" t="s">
        <v>347</v>
      </c>
      <c r="R1167" t="s">
        <v>668</v>
      </c>
      <c r="S1167" t="s">
        <v>302</v>
      </c>
      <c r="T1167" t="s">
        <v>732</v>
      </c>
      <c r="U1167" t="s">
        <v>300</v>
      </c>
    </row>
    <row r="1168" spans="1:21" x14ac:dyDescent="0.3">
      <c r="A1168" s="1" t="s">
        <v>5959</v>
      </c>
      <c r="B1168" t="s">
        <v>350</v>
      </c>
      <c r="C1168" t="s">
        <v>5962</v>
      </c>
      <c r="D1168">
        <v>2577684</v>
      </c>
      <c r="E1168" t="s">
        <v>5959</v>
      </c>
      <c r="F1168" t="s">
        <v>710</v>
      </c>
      <c r="G1168" t="s">
        <v>5963</v>
      </c>
      <c r="I1168" t="s">
        <v>5961</v>
      </c>
      <c r="J1168">
        <v>18</v>
      </c>
      <c r="K1168" s="1" t="s">
        <v>350</v>
      </c>
      <c r="L1168" t="s">
        <v>5960</v>
      </c>
      <c r="M1168">
        <v>18602</v>
      </c>
      <c r="N1168">
        <v>3</v>
      </c>
      <c r="O1168">
        <v>26</v>
      </c>
      <c r="P1168" t="s">
        <v>13031</v>
      </c>
      <c r="Q1168" t="s">
        <v>305</v>
      </c>
      <c r="R1168" t="s">
        <v>215</v>
      </c>
      <c r="T1168" t="s">
        <v>2535</v>
      </c>
      <c r="U1168" t="s">
        <v>306</v>
      </c>
    </row>
    <row r="1169" spans="1:21" x14ac:dyDescent="0.3">
      <c r="A1169" s="1" t="s">
        <v>5964</v>
      </c>
      <c r="B1169" t="s">
        <v>313</v>
      </c>
      <c r="C1169" t="s">
        <v>5965</v>
      </c>
      <c r="D1169">
        <v>2976593</v>
      </c>
      <c r="E1169" t="s">
        <v>5964</v>
      </c>
      <c r="G1169" t="s">
        <v>4940</v>
      </c>
      <c r="H1169">
        <v>4</v>
      </c>
      <c r="J1169">
        <v>9</v>
      </c>
      <c r="K1169" s="1" t="s">
        <v>313</v>
      </c>
      <c r="L1169" t="s">
        <v>867</v>
      </c>
      <c r="M1169">
        <v>19406</v>
      </c>
      <c r="N1169">
        <v>2</v>
      </c>
      <c r="O1169">
        <v>25</v>
      </c>
      <c r="P1169" t="s">
        <v>13032</v>
      </c>
      <c r="Q1169" t="s">
        <v>331</v>
      </c>
      <c r="R1169" t="s">
        <v>765</v>
      </c>
      <c r="S1169" t="s">
        <v>512</v>
      </c>
      <c r="T1169" t="s">
        <v>1952</v>
      </c>
      <c r="U1169" t="s">
        <v>513</v>
      </c>
    </row>
    <row r="1170" spans="1:21" x14ac:dyDescent="0.3">
      <c r="A1170" s="1" t="s">
        <v>5966</v>
      </c>
      <c r="C1170" t="s">
        <v>5968</v>
      </c>
      <c r="E1170" t="s">
        <v>5966</v>
      </c>
      <c r="J1170">
        <v>0</v>
      </c>
      <c r="K1170" s="1" t="s">
        <v>297</v>
      </c>
      <c r="L1170" t="s">
        <v>5967</v>
      </c>
      <c r="M1170">
        <v>19714</v>
      </c>
      <c r="N1170">
        <v>0</v>
      </c>
      <c r="P1170" t="s">
        <v>13033</v>
      </c>
      <c r="Q1170" t="s">
        <v>297</v>
      </c>
      <c r="R1170" t="s">
        <v>297</v>
      </c>
      <c r="T1170" t="s">
        <v>333</v>
      </c>
      <c r="U1170" t="s">
        <v>296</v>
      </c>
    </row>
    <row r="1171" spans="1:21" x14ac:dyDescent="0.3">
      <c r="A1171" s="1" t="s">
        <v>5969</v>
      </c>
      <c r="B1171" t="s">
        <v>350</v>
      </c>
      <c r="C1171" t="s">
        <v>5972</v>
      </c>
      <c r="D1171">
        <v>4260053</v>
      </c>
      <c r="E1171" t="s">
        <v>5969</v>
      </c>
      <c r="F1171" t="s">
        <v>390</v>
      </c>
      <c r="G1171" t="s">
        <v>1226</v>
      </c>
      <c r="I1171" t="s">
        <v>5971</v>
      </c>
      <c r="J1171">
        <v>84</v>
      </c>
      <c r="K1171" s="1" t="s">
        <v>350</v>
      </c>
      <c r="L1171" t="s">
        <v>943</v>
      </c>
      <c r="M1171">
        <v>20456</v>
      </c>
      <c r="N1171">
        <v>1</v>
      </c>
      <c r="O1171">
        <v>24</v>
      </c>
      <c r="P1171" t="s">
        <v>13034</v>
      </c>
      <c r="Q1171" t="s">
        <v>310</v>
      </c>
      <c r="R1171" t="s">
        <v>759</v>
      </c>
      <c r="T1171" t="s">
        <v>5970</v>
      </c>
      <c r="U1171" t="s">
        <v>306</v>
      </c>
    </row>
    <row r="1172" spans="1:21" x14ac:dyDescent="0.3">
      <c r="A1172" s="1" t="s">
        <v>5973</v>
      </c>
      <c r="C1172" t="s">
        <v>5975</v>
      </c>
      <c r="E1172" t="s">
        <v>5973</v>
      </c>
      <c r="J1172">
        <v>0</v>
      </c>
      <c r="K1172" s="1" t="s">
        <v>297</v>
      </c>
      <c r="L1172" t="s">
        <v>5974</v>
      </c>
      <c r="M1172">
        <v>19817</v>
      </c>
      <c r="N1172">
        <v>0</v>
      </c>
      <c r="P1172" t="s">
        <v>13035</v>
      </c>
      <c r="Q1172" t="s">
        <v>297</v>
      </c>
      <c r="R1172" t="s">
        <v>297</v>
      </c>
      <c r="T1172" t="s">
        <v>1985</v>
      </c>
      <c r="U1172" t="s">
        <v>296</v>
      </c>
    </row>
    <row r="1173" spans="1:21" x14ac:dyDescent="0.3">
      <c r="A1173" s="1" t="s">
        <v>61</v>
      </c>
      <c r="B1173" t="s">
        <v>453</v>
      </c>
      <c r="C1173" t="s">
        <v>5977</v>
      </c>
      <c r="D1173">
        <v>14198</v>
      </c>
      <c r="E1173" t="s">
        <v>61</v>
      </c>
      <c r="F1173" t="s">
        <v>555</v>
      </c>
      <c r="G1173" t="s">
        <v>5978</v>
      </c>
      <c r="H1173">
        <v>2</v>
      </c>
      <c r="I1173" t="s">
        <v>5976</v>
      </c>
      <c r="J1173">
        <v>33</v>
      </c>
      <c r="K1173" s="1" t="s">
        <v>453</v>
      </c>
      <c r="L1173" t="s">
        <v>802</v>
      </c>
      <c r="M1173">
        <v>12708</v>
      </c>
      <c r="N1173">
        <v>8</v>
      </c>
      <c r="O1173">
        <v>28</v>
      </c>
      <c r="P1173" t="s">
        <v>13036</v>
      </c>
      <c r="Q1173" t="s">
        <v>639</v>
      </c>
      <c r="R1173" t="s">
        <v>589</v>
      </c>
      <c r="T1173" t="s">
        <v>3690</v>
      </c>
      <c r="U1173" t="s">
        <v>300</v>
      </c>
    </row>
    <row r="1174" spans="1:21" x14ac:dyDescent="0.3">
      <c r="A1174" s="1" t="s">
        <v>5979</v>
      </c>
      <c r="B1174" t="s">
        <v>453</v>
      </c>
      <c r="C1174" t="s">
        <v>5980</v>
      </c>
      <c r="D1174">
        <v>16236</v>
      </c>
      <c r="E1174" t="s">
        <v>5979</v>
      </c>
      <c r="G1174" t="s">
        <v>5981</v>
      </c>
      <c r="J1174">
        <v>36</v>
      </c>
      <c r="K1174" s="1" t="s">
        <v>453</v>
      </c>
      <c r="L1174" t="s">
        <v>3297</v>
      </c>
      <c r="M1174">
        <v>14853</v>
      </c>
      <c r="N1174">
        <v>2</v>
      </c>
      <c r="O1174">
        <v>27</v>
      </c>
      <c r="P1174" t="s">
        <v>13037</v>
      </c>
      <c r="Q1174" t="s">
        <v>310</v>
      </c>
      <c r="R1174" t="s">
        <v>501</v>
      </c>
      <c r="T1174" t="s">
        <v>2892</v>
      </c>
      <c r="U1174" t="s">
        <v>296</v>
      </c>
    </row>
    <row r="1175" spans="1:21" x14ac:dyDescent="0.3">
      <c r="A1175" s="1" t="s">
        <v>5982</v>
      </c>
      <c r="B1175" t="s">
        <v>323</v>
      </c>
      <c r="C1175" t="s">
        <v>5984</v>
      </c>
      <c r="D1175">
        <v>2577854</v>
      </c>
      <c r="E1175" t="s">
        <v>5982</v>
      </c>
      <c r="F1175" t="s">
        <v>299</v>
      </c>
      <c r="G1175" t="s">
        <v>2947</v>
      </c>
      <c r="J1175">
        <v>42</v>
      </c>
      <c r="K1175" s="1" t="s">
        <v>323</v>
      </c>
      <c r="L1175" t="s">
        <v>5983</v>
      </c>
      <c r="M1175">
        <v>19309</v>
      </c>
      <c r="N1175">
        <v>1</v>
      </c>
      <c r="O1175">
        <v>26</v>
      </c>
      <c r="P1175" t="s">
        <v>13038</v>
      </c>
      <c r="Q1175" t="s">
        <v>347</v>
      </c>
      <c r="R1175" t="s">
        <v>736</v>
      </c>
      <c r="T1175" t="s">
        <v>1130</v>
      </c>
      <c r="U1175" t="s">
        <v>300</v>
      </c>
    </row>
    <row r="1176" spans="1:21" x14ac:dyDescent="0.3">
      <c r="A1176" s="1" t="s">
        <v>5985</v>
      </c>
      <c r="B1176" t="s">
        <v>453</v>
      </c>
      <c r="C1176" t="s">
        <v>5986</v>
      </c>
      <c r="D1176">
        <v>3930901</v>
      </c>
      <c r="E1176" t="s">
        <v>5985</v>
      </c>
      <c r="F1176" t="s">
        <v>1208</v>
      </c>
      <c r="G1176" t="s">
        <v>5706</v>
      </c>
      <c r="H1176">
        <v>4</v>
      </c>
      <c r="J1176">
        <v>30</v>
      </c>
      <c r="K1176" s="1" t="s">
        <v>453</v>
      </c>
      <c r="L1176" t="s">
        <v>703</v>
      </c>
      <c r="M1176">
        <v>20740</v>
      </c>
      <c r="N1176">
        <v>0</v>
      </c>
      <c r="O1176">
        <v>22</v>
      </c>
      <c r="P1176" t="s">
        <v>13039</v>
      </c>
      <c r="Q1176" t="s">
        <v>362</v>
      </c>
      <c r="R1176" t="s">
        <v>452</v>
      </c>
      <c r="T1176" t="s">
        <v>1849</v>
      </c>
      <c r="U1176" t="s">
        <v>300</v>
      </c>
    </row>
    <row r="1177" spans="1:21" x14ac:dyDescent="0.3">
      <c r="A1177" s="1" t="s">
        <v>5988</v>
      </c>
      <c r="C1177" t="s">
        <v>5990</v>
      </c>
      <c r="E1177" t="s">
        <v>5988</v>
      </c>
      <c r="J1177">
        <v>0</v>
      </c>
      <c r="K1177" s="1" t="s">
        <v>297</v>
      </c>
      <c r="L1177" t="s">
        <v>5989</v>
      </c>
      <c r="M1177">
        <v>18794</v>
      </c>
      <c r="N1177">
        <v>0</v>
      </c>
      <c r="P1177" t="s">
        <v>13040</v>
      </c>
      <c r="Q1177" t="s">
        <v>297</v>
      </c>
      <c r="R1177" t="s">
        <v>297</v>
      </c>
      <c r="T1177" t="s">
        <v>5816</v>
      </c>
      <c r="U1177" t="s">
        <v>296</v>
      </c>
    </row>
    <row r="1178" spans="1:21" x14ac:dyDescent="0.3">
      <c r="A1178" s="1" t="s">
        <v>5991</v>
      </c>
      <c r="B1178" t="s">
        <v>453</v>
      </c>
      <c r="C1178" t="s">
        <v>5993</v>
      </c>
      <c r="D1178">
        <v>2581598</v>
      </c>
      <c r="E1178" t="s">
        <v>5991</v>
      </c>
      <c r="G1178" t="s">
        <v>2239</v>
      </c>
      <c r="I1178" t="s">
        <v>5992</v>
      </c>
      <c r="J1178">
        <v>42</v>
      </c>
      <c r="K1178" s="1" t="s">
        <v>453</v>
      </c>
      <c r="L1178" t="s">
        <v>3563</v>
      </c>
      <c r="M1178">
        <v>17066</v>
      </c>
      <c r="N1178">
        <v>4</v>
      </c>
      <c r="O1178">
        <v>25</v>
      </c>
      <c r="P1178" t="s">
        <v>13041</v>
      </c>
      <c r="Q1178" t="s">
        <v>331</v>
      </c>
      <c r="R1178" t="s">
        <v>832</v>
      </c>
      <c r="T1178" t="s">
        <v>1507</v>
      </c>
      <c r="U1178" t="s">
        <v>296</v>
      </c>
    </row>
    <row r="1179" spans="1:21" x14ac:dyDescent="0.3">
      <c r="A1179" s="1" t="s">
        <v>5995</v>
      </c>
      <c r="B1179" t="s">
        <v>350</v>
      </c>
      <c r="C1179" t="s">
        <v>5997</v>
      </c>
      <c r="D1179">
        <v>3122122</v>
      </c>
      <c r="E1179" t="s">
        <v>5995</v>
      </c>
      <c r="G1179" t="s">
        <v>5998</v>
      </c>
      <c r="J1179">
        <v>17</v>
      </c>
      <c r="K1179" s="1" t="s">
        <v>350</v>
      </c>
      <c r="L1179" t="s">
        <v>813</v>
      </c>
      <c r="M1179">
        <v>19720</v>
      </c>
      <c r="N1179">
        <v>2</v>
      </c>
      <c r="O1179">
        <v>26</v>
      </c>
      <c r="P1179" t="s">
        <v>13042</v>
      </c>
      <c r="Q1179" t="s">
        <v>399</v>
      </c>
      <c r="R1179" t="s">
        <v>477</v>
      </c>
      <c r="T1179" t="s">
        <v>5996</v>
      </c>
      <c r="U1179" t="s">
        <v>296</v>
      </c>
    </row>
    <row r="1180" spans="1:21" x14ac:dyDescent="0.3">
      <c r="A1180" s="1" t="s">
        <v>6000</v>
      </c>
      <c r="B1180" t="s">
        <v>439</v>
      </c>
      <c r="C1180" t="s">
        <v>6003</v>
      </c>
      <c r="D1180">
        <v>11737</v>
      </c>
      <c r="E1180" t="s">
        <v>6000</v>
      </c>
      <c r="G1180" t="s">
        <v>6004</v>
      </c>
      <c r="I1180" t="s">
        <v>6002</v>
      </c>
      <c r="J1180">
        <v>4</v>
      </c>
      <c r="K1180" s="1" t="s">
        <v>439</v>
      </c>
      <c r="L1180" t="s">
        <v>6001</v>
      </c>
      <c r="M1180">
        <v>10092</v>
      </c>
      <c r="N1180">
        <v>11</v>
      </c>
      <c r="O1180">
        <v>33</v>
      </c>
      <c r="P1180" t="s">
        <v>13043</v>
      </c>
      <c r="Q1180" t="s">
        <v>362</v>
      </c>
      <c r="R1180" t="s">
        <v>589</v>
      </c>
      <c r="T1180" t="s">
        <v>816</v>
      </c>
      <c r="U1180" t="s">
        <v>296</v>
      </c>
    </row>
    <row r="1181" spans="1:21" x14ac:dyDescent="0.3">
      <c r="A1181" s="1" t="s">
        <v>6005</v>
      </c>
      <c r="B1181" t="s">
        <v>453</v>
      </c>
      <c r="C1181" t="s">
        <v>6008</v>
      </c>
      <c r="D1181">
        <v>14167</v>
      </c>
      <c r="E1181" t="s">
        <v>6005</v>
      </c>
      <c r="F1181" t="s">
        <v>697</v>
      </c>
      <c r="G1181" t="s">
        <v>3803</v>
      </c>
      <c r="H1181">
        <v>4</v>
      </c>
      <c r="I1181" t="s">
        <v>6007</v>
      </c>
      <c r="J1181">
        <v>34</v>
      </c>
      <c r="K1181" s="1" t="s">
        <v>453</v>
      </c>
      <c r="L1181" t="s">
        <v>315</v>
      </c>
      <c r="M1181">
        <v>13063</v>
      </c>
      <c r="N1181">
        <v>8</v>
      </c>
      <c r="O1181">
        <v>31</v>
      </c>
      <c r="P1181" t="s">
        <v>13044</v>
      </c>
      <c r="Q1181" t="s">
        <v>310</v>
      </c>
      <c r="R1181" t="s">
        <v>387</v>
      </c>
      <c r="T1181" t="s">
        <v>6006</v>
      </c>
      <c r="U1181" t="s">
        <v>300</v>
      </c>
    </row>
    <row r="1182" spans="1:21" x14ac:dyDescent="0.3">
      <c r="A1182" s="1" t="s">
        <v>6009</v>
      </c>
      <c r="B1182" t="s">
        <v>350</v>
      </c>
      <c r="C1182" t="s">
        <v>6011</v>
      </c>
      <c r="D1182">
        <v>2974323</v>
      </c>
      <c r="E1182" t="s">
        <v>6009</v>
      </c>
      <c r="G1182" t="s">
        <v>2632</v>
      </c>
      <c r="J1182">
        <v>83</v>
      </c>
      <c r="K1182" s="1" t="s">
        <v>350</v>
      </c>
      <c r="L1182" t="s">
        <v>2746</v>
      </c>
      <c r="M1182">
        <v>19364</v>
      </c>
      <c r="N1182">
        <v>2</v>
      </c>
      <c r="O1182">
        <v>26</v>
      </c>
      <c r="P1182" t="s">
        <v>13045</v>
      </c>
      <c r="Q1182" t="s">
        <v>331</v>
      </c>
      <c r="R1182" t="s">
        <v>759</v>
      </c>
      <c r="T1182" t="s">
        <v>6010</v>
      </c>
      <c r="U1182" t="s">
        <v>296</v>
      </c>
    </row>
    <row r="1183" spans="1:21" x14ac:dyDescent="0.3">
      <c r="A1183" s="1" t="s">
        <v>6012</v>
      </c>
      <c r="B1183" t="s">
        <v>350</v>
      </c>
      <c r="C1183" t="s">
        <v>6014</v>
      </c>
      <c r="D1183">
        <v>3138760</v>
      </c>
      <c r="E1183" t="s">
        <v>6012</v>
      </c>
      <c r="F1183" t="s">
        <v>412</v>
      </c>
      <c r="G1183" t="s">
        <v>6015</v>
      </c>
      <c r="J1183">
        <v>81</v>
      </c>
      <c r="K1183" s="1" t="s">
        <v>350</v>
      </c>
      <c r="L1183" t="s">
        <v>298</v>
      </c>
      <c r="M1183">
        <v>21548</v>
      </c>
      <c r="N1183">
        <v>0</v>
      </c>
      <c r="O1183">
        <v>22</v>
      </c>
      <c r="P1183" t="s">
        <v>13046</v>
      </c>
      <c r="Q1183" t="s">
        <v>320</v>
      </c>
      <c r="R1183" t="s">
        <v>794</v>
      </c>
      <c r="T1183" t="s">
        <v>6013</v>
      </c>
      <c r="U1183" t="s">
        <v>300</v>
      </c>
    </row>
    <row r="1184" spans="1:21" x14ac:dyDescent="0.3">
      <c r="A1184" s="1" t="s">
        <v>57</v>
      </c>
      <c r="B1184" t="s">
        <v>453</v>
      </c>
      <c r="C1184" t="s">
        <v>6018</v>
      </c>
      <c r="D1184">
        <v>3123969</v>
      </c>
      <c r="E1184" t="s">
        <v>57</v>
      </c>
      <c r="F1184" t="s">
        <v>481</v>
      </c>
      <c r="G1184" t="s">
        <v>5725</v>
      </c>
      <c r="H1184">
        <v>2</v>
      </c>
      <c r="I1184" t="s">
        <v>6017</v>
      </c>
      <c r="J1184">
        <v>25</v>
      </c>
      <c r="K1184" s="1" t="s">
        <v>453</v>
      </c>
      <c r="L1184" t="s">
        <v>829</v>
      </c>
      <c r="M1184">
        <v>19924</v>
      </c>
      <c r="N1184">
        <v>1</v>
      </c>
      <c r="O1184">
        <v>23</v>
      </c>
      <c r="P1184" t="s">
        <v>13047</v>
      </c>
      <c r="Q1184" t="s">
        <v>494</v>
      </c>
      <c r="R1184" t="s">
        <v>794</v>
      </c>
      <c r="T1184" t="s">
        <v>6016</v>
      </c>
      <c r="U1184" t="s">
        <v>300</v>
      </c>
    </row>
    <row r="1185" spans="1:21" x14ac:dyDescent="0.3">
      <c r="A1185" s="1" t="s">
        <v>6019</v>
      </c>
      <c r="B1185" t="s">
        <v>350</v>
      </c>
      <c r="C1185" t="s">
        <v>6021</v>
      </c>
      <c r="D1185">
        <v>2974339</v>
      </c>
      <c r="E1185" t="s">
        <v>6019</v>
      </c>
      <c r="F1185" t="s">
        <v>373</v>
      </c>
      <c r="G1185" t="s">
        <v>3696</v>
      </c>
      <c r="H1185">
        <v>3</v>
      </c>
      <c r="I1185" t="s">
        <v>6020</v>
      </c>
      <c r="J1185">
        <v>80</v>
      </c>
      <c r="K1185" s="1" t="s">
        <v>350</v>
      </c>
      <c r="L1185" t="s">
        <v>3354</v>
      </c>
      <c r="M1185">
        <v>19276</v>
      </c>
      <c r="N1185">
        <v>2</v>
      </c>
      <c r="O1185">
        <v>25</v>
      </c>
      <c r="P1185" t="s">
        <v>13048</v>
      </c>
      <c r="Q1185" t="s">
        <v>310</v>
      </c>
      <c r="R1185" t="s">
        <v>653</v>
      </c>
      <c r="T1185" t="s">
        <v>580</v>
      </c>
      <c r="U1185" t="s">
        <v>300</v>
      </c>
    </row>
    <row r="1186" spans="1:21" x14ac:dyDescent="0.3">
      <c r="A1186" s="1" t="s">
        <v>6022</v>
      </c>
      <c r="C1186" t="s">
        <v>6024</v>
      </c>
      <c r="E1186" t="s">
        <v>6022</v>
      </c>
      <c r="J1186">
        <v>0</v>
      </c>
      <c r="K1186" s="1" t="s">
        <v>297</v>
      </c>
      <c r="L1186" t="s">
        <v>6023</v>
      </c>
      <c r="M1186">
        <v>17891</v>
      </c>
      <c r="P1186" t="s">
        <v>13049</v>
      </c>
      <c r="Q1186" t="s">
        <v>297</v>
      </c>
      <c r="R1186" t="s">
        <v>297</v>
      </c>
      <c r="T1186" t="s">
        <v>583</v>
      </c>
      <c r="U1186" t="s">
        <v>296</v>
      </c>
    </row>
    <row r="1187" spans="1:21" x14ac:dyDescent="0.3">
      <c r="A1187" s="1" t="s">
        <v>6025</v>
      </c>
      <c r="B1187" t="s">
        <v>323</v>
      </c>
      <c r="C1187" t="s">
        <v>6027</v>
      </c>
      <c r="D1187">
        <v>16827</v>
      </c>
      <c r="E1187" t="s">
        <v>6025</v>
      </c>
      <c r="G1187" t="s">
        <v>6028</v>
      </c>
      <c r="J1187">
        <v>83</v>
      </c>
      <c r="K1187" s="1" t="s">
        <v>323</v>
      </c>
      <c r="L1187" t="s">
        <v>6026</v>
      </c>
      <c r="M1187">
        <v>16406</v>
      </c>
      <c r="N1187">
        <v>1</v>
      </c>
      <c r="O1187">
        <v>26</v>
      </c>
      <c r="P1187" t="s">
        <v>13050</v>
      </c>
      <c r="Q1187" t="s">
        <v>295</v>
      </c>
      <c r="R1187" t="s">
        <v>391</v>
      </c>
      <c r="T1187" t="s">
        <v>905</v>
      </c>
      <c r="U1187" t="s">
        <v>296</v>
      </c>
    </row>
    <row r="1188" spans="1:21" x14ac:dyDescent="0.3">
      <c r="A1188" s="1" t="s">
        <v>6029</v>
      </c>
      <c r="B1188" t="s">
        <v>350</v>
      </c>
      <c r="C1188" t="s">
        <v>6032</v>
      </c>
      <c r="D1188">
        <v>15873</v>
      </c>
      <c r="E1188" t="s">
        <v>6029</v>
      </c>
      <c r="G1188" t="s">
        <v>3013</v>
      </c>
      <c r="I1188" t="s">
        <v>6031</v>
      </c>
      <c r="J1188">
        <v>80</v>
      </c>
      <c r="K1188" s="1" t="s">
        <v>350</v>
      </c>
      <c r="L1188" t="s">
        <v>6030</v>
      </c>
      <c r="M1188">
        <v>14973</v>
      </c>
      <c r="N1188">
        <v>6</v>
      </c>
      <c r="O1188">
        <v>28</v>
      </c>
      <c r="P1188" t="s">
        <v>13051</v>
      </c>
      <c r="Q1188" t="s">
        <v>362</v>
      </c>
      <c r="R1188" t="s">
        <v>477</v>
      </c>
      <c r="T1188" t="s">
        <v>2640</v>
      </c>
      <c r="U1188" t="s">
        <v>296</v>
      </c>
    </row>
    <row r="1189" spans="1:21" x14ac:dyDescent="0.3">
      <c r="A1189" s="1" t="s">
        <v>50</v>
      </c>
      <c r="B1189" t="s">
        <v>453</v>
      </c>
      <c r="C1189" t="s">
        <v>6035</v>
      </c>
      <c r="D1189">
        <v>3042494</v>
      </c>
      <c r="E1189" t="s">
        <v>50</v>
      </c>
      <c r="F1189" t="s">
        <v>354</v>
      </c>
      <c r="G1189" t="s">
        <v>2190</v>
      </c>
      <c r="H1189">
        <v>2</v>
      </c>
      <c r="I1189" t="s">
        <v>6034</v>
      </c>
      <c r="J1189">
        <v>25</v>
      </c>
      <c r="K1189" s="1" t="s">
        <v>453</v>
      </c>
      <c r="L1189" t="s">
        <v>6033</v>
      </c>
      <c r="M1189">
        <v>19109</v>
      </c>
      <c r="N1189">
        <v>2</v>
      </c>
      <c r="O1189">
        <v>25</v>
      </c>
      <c r="P1189" t="s">
        <v>13052</v>
      </c>
      <c r="Q1189" t="s">
        <v>494</v>
      </c>
      <c r="R1189" t="s">
        <v>369</v>
      </c>
      <c r="T1189" t="s">
        <v>2382</v>
      </c>
      <c r="U1189" t="s">
        <v>300</v>
      </c>
    </row>
    <row r="1190" spans="1:21" x14ac:dyDescent="0.3">
      <c r="A1190" s="1" t="s">
        <v>6036</v>
      </c>
      <c r="B1190" t="s">
        <v>350</v>
      </c>
      <c r="C1190" t="s">
        <v>6038</v>
      </c>
      <c r="D1190">
        <v>17029</v>
      </c>
      <c r="E1190" t="s">
        <v>6036</v>
      </c>
      <c r="G1190" t="s">
        <v>2399</v>
      </c>
      <c r="J1190">
        <v>10</v>
      </c>
      <c r="K1190" s="1" t="s">
        <v>350</v>
      </c>
      <c r="L1190" t="s">
        <v>2633</v>
      </c>
      <c r="M1190">
        <v>15976</v>
      </c>
      <c r="N1190">
        <v>1</v>
      </c>
      <c r="O1190">
        <v>26</v>
      </c>
      <c r="P1190" t="s">
        <v>13053</v>
      </c>
      <c r="Q1190" t="s">
        <v>362</v>
      </c>
      <c r="R1190" t="s">
        <v>540</v>
      </c>
      <c r="T1190" t="s">
        <v>6037</v>
      </c>
      <c r="U1190" t="s">
        <v>296</v>
      </c>
    </row>
    <row r="1191" spans="1:21" x14ac:dyDescent="0.3">
      <c r="A1191" s="1" t="s">
        <v>6039</v>
      </c>
      <c r="B1191" t="s">
        <v>323</v>
      </c>
      <c r="C1191" t="s">
        <v>6041</v>
      </c>
      <c r="D1191">
        <v>2980120</v>
      </c>
      <c r="E1191" t="s">
        <v>6039</v>
      </c>
      <c r="G1191" t="s">
        <v>2807</v>
      </c>
      <c r="I1191" t="s">
        <v>6040</v>
      </c>
      <c r="J1191">
        <v>82</v>
      </c>
      <c r="K1191" s="1" t="s">
        <v>323</v>
      </c>
      <c r="L1191" t="s">
        <v>1252</v>
      </c>
      <c r="M1191">
        <v>19542</v>
      </c>
      <c r="N1191">
        <v>2</v>
      </c>
      <c r="O1191">
        <v>25</v>
      </c>
      <c r="P1191" t="s">
        <v>13054</v>
      </c>
      <c r="Q1191" t="s">
        <v>426</v>
      </c>
      <c r="R1191" t="s">
        <v>965</v>
      </c>
      <c r="T1191" t="s">
        <v>1390</v>
      </c>
      <c r="U1191" t="s">
        <v>296</v>
      </c>
    </row>
    <row r="1192" spans="1:21" x14ac:dyDescent="0.3">
      <c r="A1192" s="1" t="s">
        <v>6042</v>
      </c>
      <c r="B1192" t="s">
        <v>453</v>
      </c>
      <c r="C1192" t="s">
        <v>6046</v>
      </c>
      <c r="D1192">
        <v>3047519</v>
      </c>
      <c r="E1192" t="s">
        <v>6042</v>
      </c>
      <c r="F1192" t="s">
        <v>390</v>
      </c>
      <c r="G1192" t="s">
        <v>1621</v>
      </c>
      <c r="H1192">
        <v>8</v>
      </c>
      <c r="I1192" t="s">
        <v>6045</v>
      </c>
      <c r="J1192">
        <v>35</v>
      </c>
      <c r="K1192" s="1" t="s">
        <v>453</v>
      </c>
      <c r="L1192" t="s">
        <v>6044</v>
      </c>
      <c r="M1192">
        <v>19024</v>
      </c>
      <c r="N1192">
        <v>2</v>
      </c>
      <c r="O1192">
        <v>24</v>
      </c>
      <c r="P1192" t="s">
        <v>13055</v>
      </c>
      <c r="Q1192" t="s">
        <v>399</v>
      </c>
      <c r="R1192" t="s">
        <v>1239</v>
      </c>
      <c r="T1192" t="s">
        <v>6043</v>
      </c>
      <c r="U1192" t="s">
        <v>306</v>
      </c>
    </row>
    <row r="1193" spans="1:21" x14ac:dyDescent="0.3">
      <c r="A1193" s="1" t="s">
        <v>6047</v>
      </c>
      <c r="B1193" t="s">
        <v>453</v>
      </c>
      <c r="C1193" t="s">
        <v>6049</v>
      </c>
      <c r="D1193">
        <v>2580343</v>
      </c>
      <c r="E1193" t="s">
        <v>6047</v>
      </c>
      <c r="F1193" t="s">
        <v>342</v>
      </c>
      <c r="G1193" t="s">
        <v>5234</v>
      </c>
      <c r="I1193" t="s">
        <v>6048</v>
      </c>
      <c r="J1193">
        <v>34</v>
      </c>
      <c r="K1193" s="1" t="s">
        <v>453</v>
      </c>
      <c r="L1193" t="s">
        <v>4646</v>
      </c>
      <c r="M1193">
        <v>18680</v>
      </c>
      <c r="N1193">
        <v>3</v>
      </c>
      <c r="O1193">
        <v>27</v>
      </c>
      <c r="P1193" t="s">
        <v>13056</v>
      </c>
      <c r="Q1193" t="s">
        <v>399</v>
      </c>
      <c r="R1193" t="s">
        <v>414</v>
      </c>
      <c r="T1193" t="s">
        <v>601</v>
      </c>
      <c r="U1193" t="s">
        <v>306</v>
      </c>
    </row>
    <row r="1194" spans="1:21" x14ac:dyDescent="0.3">
      <c r="A1194" s="1" t="s">
        <v>6050</v>
      </c>
      <c r="B1194" t="s">
        <v>565</v>
      </c>
      <c r="C1194" t="s">
        <v>6051</v>
      </c>
      <c r="D1194">
        <v>2985288</v>
      </c>
      <c r="E1194" t="s">
        <v>6050</v>
      </c>
      <c r="G1194" t="s">
        <v>6052</v>
      </c>
      <c r="J1194">
        <v>42</v>
      </c>
      <c r="K1194" s="1" t="s">
        <v>453</v>
      </c>
      <c r="L1194" t="s">
        <v>516</v>
      </c>
      <c r="M1194">
        <v>19093</v>
      </c>
      <c r="N1194">
        <v>2</v>
      </c>
      <c r="O1194">
        <v>25</v>
      </c>
      <c r="P1194" t="s">
        <v>13057</v>
      </c>
      <c r="Q1194" t="s">
        <v>403</v>
      </c>
      <c r="R1194" t="s">
        <v>800</v>
      </c>
      <c r="T1194" t="s">
        <v>497</v>
      </c>
      <c r="U1194" t="s">
        <v>296</v>
      </c>
    </row>
    <row r="1195" spans="1:21" x14ac:dyDescent="0.3">
      <c r="A1195" s="1" t="s">
        <v>1206</v>
      </c>
      <c r="B1195" t="s">
        <v>323</v>
      </c>
      <c r="C1195" t="s">
        <v>6054</v>
      </c>
      <c r="D1195">
        <v>10287</v>
      </c>
      <c r="E1195" t="s">
        <v>1206</v>
      </c>
      <c r="G1195" t="s">
        <v>6055</v>
      </c>
      <c r="J1195">
        <v>85</v>
      </c>
      <c r="K1195" s="1" t="s">
        <v>323</v>
      </c>
      <c r="L1195" t="s">
        <v>6053</v>
      </c>
      <c r="M1195">
        <v>7007</v>
      </c>
      <c r="N1195">
        <v>8</v>
      </c>
      <c r="O1195">
        <v>34</v>
      </c>
      <c r="P1195" t="s">
        <v>13058</v>
      </c>
      <c r="Q1195" t="s">
        <v>320</v>
      </c>
      <c r="R1195" t="s">
        <v>2011</v>
      </c>
      <c r="T1195" t="s">
        <v>314</v>
      </c>
      <c r="U1195" t="s">
        <v>296</v>
      </c>
    </row>
    <row r="1196" spans="1:21" x14ac:dyDescent="0.3">
      <c r="A1196" s="1" t="s">
        <v>6056</v>
      </c>
      <c r="C1196" t="s">
        <v>6058</v>
      </c>
      <c r="E1196" t="s">
        <v>6056</v>
      </c>
      <c r="J1196">
        <v>0</v>
      </c>
      <c r="K1196" s="1" t="s">
        <v>297</v>
      </c>
      <c r="L1196" t="s">
        <v>6057</v>
      </c>
      <c r="M1196">
        <v>18860</v>
      </c>
      <c r="N1196">
        <v>0</v>
      </c>
      <c r="P1196" t="s">
        <v>13059</v>
      </c>
      <c r="Q1196" t="s">
        <v>297</v>
      </c>
      <c r="R1196" t="s">
        <v>297</v>
      </c>
      <c r="T1196" t="s">
        <v>603</v>
      </c>
      <c r="U1196" t="s">
        <v>296</v>
      </c>
    </row>
    <row r="1197" spans="1:21" x14ac:dyDescent="0.3">
      <c r="A1197" s="1" t="s">
        <v>6060</v>
      </c>
      <c r="B1197" t="s">
        <v>313</v>
      </c>
      <c r="C1197" t="s">
        <v>6061</v>
      </c>
      <c r="E1197" t="s">
        <v>6060</v>
      </c>
      <c r="J1197">
        <v>0</v>
      </c>
      <c r="K1197" s="1" t="s">
        <v>313</v>
      </c>
      <c r="L1197" t="s">
        <v>3023</v>
      </c>
      <c r="M1197">
        <v>17701</v>
      </c>
      <c r="P1197" t="s">
        <v>13060</v>
      </c>
      <c r="Q1197" t="s">
        <v>297</v>
      </c>
      <c r="R1197" t="s">
        <v>297</v>
      </c>
      <c r="T1197" t="s">
        <v>333</v>
      </c>
      <c r="U1197" t="s">
        <v>296</v>
      </c>
    </row>
    <row r="1198" spans="1:21" x14ac:dyDescent="0.3">
      <c r="A1198" s="1" t="s">
        <v>6062</v>
      </c>
      <c r="B1198" t="s">
        <v>453</v>
      </c>
      <c r="C1198" t="s">
        <v>6065</v>
      </c>
      <c r="D1198">
        <v>15600</v>
      </c>
      <c r="E1198" t="s">
        <v>6062</v>
      </c>
      <c r="G1198" t="s">
        <v>6066</v>
      </c>
      <c r="J1198">
        <v>44</v>
      </c>
      <c r="K1198" s="1" t="s">
        <v>453</v>
      </c>
      <c r="L1198" t="s">
        <v>6064</v>
      </c>
      <c r="M1198">
        <v>14811</v>
      </c>
      <c r="N1198">
        <v>2</v>
      </c>
      <c r="O1198">
        <v>29</v>
      </c>
      <c r="P1198" t="s">
        <v>13061</v>
      </c>
      <c r="Q1198" t="s">
        <v>331</v>
      </c>
      <c r="R1198" t="s">
        <v>662</v>
      </c>
      <c r="T1198" t="s">
        <v>6063</v>
      </c>
      <c r="U1198" t="s">
        <v>296</v>
      </c>
    </row>
    <row r="1199" spans="1:21" x14ac:dyDescent="0.3">
      <c r="A1199" s="1" t="s">
        <v>6071</v>
      </c>
      <c r="B1199" t="s">
        <v>323</v>
      </c>
      <c r="C1199" t="s">
        <v>6072</v>
      </c>
      <c r="D1199">
        <v>3926590</v>
      </c>
      <c r="E1199" t="s">
        <v>6071</v>
      </c>
      <c r="F1199" t="s">
        <v>901</v>
      </c>
      <c r="J1199">
        <v>45</v>
      </c>
      <c r="K1199" s="1" t="s">
        <v>323</v>
      </c>
      <c r="L1199" t="s">
        <v>1864</v>
      </c>
      <c r="M1199">
        <v>21427</v>
      </c>
      <c r="N1199">
        <v>0</v>
      </c>
      <c r="P1199" t="s">
        <v>13062</v>
      </c>
      <c r="Q1199" t="s">
        <v>320</v>
      </c>
      <c r="R1199" t="s">
        <v>528</v>
      </c>
      <c r="T1199" t="s">
        <v>2546</v>
      </c>
      <c r="U1199" t="s">
        <v>300</v>
      </c>
    </row>
    <row r="1200" spans="1:21" x14ac:dyDescent="0.3">
      <c r="A1200" s="1" t="s">
        <v>199</v>
      </c>
      <c r="B1200" t="s">
        <v>350</v>
      </c>
      <c r="C1200" t="s">
        <v>6074</v>
      </c>
      <c r="D1200">
        <v>12601</v>
      </c>
      <c r="E1200" t="s">
        <v>199</v>
      </c>
      <c r="G1200" t="s">
        <v>6075</v>
      </c>
      <c r="I1200" t="s">
        <v>6073</v>
      </c>
      <c r="J1200">
        <v>14</v>
      </c>
      <c r="K1200" s="1" t="s">
        <v>350</v>
      </c>
      <c r="L1200" t="s">
        <v>2430</v>
      </c>
      <c r="M1200">
        <v>8529</v>
      </c>
      <c r="N1200">
        <v>10</v>
      </c>
      <c r="O1200">
        <v>32</v>
      </c>
      <c r="P1200" t="s">
        <v>13063</v>
      </c>
      <c r="Q1200" t="s">
        <v>310</v>
      </c>
      <c r="R1200" t="s">
        <v>535</v>
      </c>
      <c r="T1200" t="s">
        <v>333</v>
      </c>
      <c r="U1200" t="s">
        <v>296</v>
      </c>
    </row>
    <row r="1201" spans="1:21" x14ac:dyDescent="0.3">
      <c r="A1201" s="1" t="s">
        <v>6076</v>
      </c>
      <c r="B1201" t="s">
        <v>439</v>
      </c>
      <c r="C1201" t="s">
        <v>6078</v>
      </c>
      <c r="D1201">
        <v>11122</v>
      </c>
      <c r="E1201" t="s">
        <v>6076</v>
      </c>
      <c r="F1201" t="s">
        <v>724</v>
      </c>
      <c r="G1201" t="s">
        <v>6079</v>
      </c>
      <c r="H1201">
        <v>1</v>
      </c>
      <c r="I1201" t="s">
        <v>6077</v>
      </c>
      <c r="J1201">
        <v>5</v>
      </c>
      <c r="K1201" s="1" t="s">
        <v>439</v>
      </c>
      <c r="L1201" t="s">
        <v>1997</v>
      </c>
      <c r="M1201">
        <v>549</v>
      </c>
      <c r="N1201">
        <v>13</v>
      </c>
      <c r="O1201">
        <v>34</v>
      </c>
      <c r="P1201" t="s">
        <v>13064</v>
      </c>
      <c r="Q1201" t="s">
        <v>403</v>
      </c>
      <c r="R1201" t="s">
        <v>828</v>
      </c>
      <c r="T1201" t="s">
        <v>603</v>
      </c>
      <c r="U1201" t="s">
        <v>300</v>
      </c>
    </row>
    <row r="1202" spans="1:21" x14ac:dyDescent="0.3">
      <c r="A1202" s="1" t="s">
        <v>6080</v>
      </c>
      <c r="B1202" t="s">
        <v>323</v>
      </c>
      <c r="C1202" t="s">
        <v>6082</v>
      </c>
      <c r="D1202">
        <v>2974029</v>
      </c>
      <c r="E1202" t="s">
        <v>6080</v>
      </c>
      <c r="G1202" t="s">
        <v>6083</v>
      </c>
      <c r="H1202">
        <v>4</v>
      </c>
      <c r="J1202">
        <v>86</v>
      </c>
      <c r="K1202" s="1" t="s">
        <v>323</v>
      </c>
      <c r="L1202" t="s">
        <v>6081</v>
      </c>
      <c r="M1202">
        <v>19241</v>
      </c>
      <c r="N1202">
        <v>2</v>
      </c>
      <c r="O1202">
        <v>24</v>
      </c>
      <c r="P1202" t="s">
        <v>13065</v>
      </c>
      <c r="Q1202" t="s">
        <v>347</v>
      </c>
      <c r="R1202" t="s">
        <v>736</v>
      </c>
      <c r="T1202" t="s">
        <v>663</v>
      </c>
      <c r="U1202" t="s">
        <v>296</v>
      </c>
    </row>
    <row r="1203" spans="1:21" x14ac:dyDescent="0.3">
      <c r="A1203" s="1" t="s">
        <v>6084</v>
      </c>
      <c r="B1203" t="s">
        <v>350</v>
      </c>
      <c r="C1203" t="s">
        <v>6086</v>
      </c>
      <c r="D1203">
        <v>3051400</v>
      </c>
      <c r="E1203" t="s">
        <v>6084</v>
      </c>
      <c r="G1203" t="s">
        <v>1376</v>
      </c>
      <c r="J1203">
        <v>89</v>
      </c>
      <c r="K1203" s="1" t="s">
        <v>350</v>
      </c>
      <c r="L1203" t="s">
        <v>2438</v>
      </c>
      <c r="M1203">
        <v>18257</v>
      </c>
      <c r="N1203">
        <v>3</v>
      </c>
      <c r="O1203">
        <v>24</v>
      </c>
      <c r="P1203" t="s">
        <v>13066</v>
      </c>
      <c r="Q1203" t="s">
        <v>403</v>
      </c>
      <c r="R1203" t="s">
        <v>358</v>
      </c>
      <c r="T1203" t="s">
        <v>6085</v>
      </c>
      <c r="U1203" t="s">
        <v>296</v>
      </c>
    </row>
    <row r="1204" spans="1:21" x14ac:dyDescent="0.3">
      <c r="A1204" s="1" t="s">
        <v>6087</v>
      </c>
      <c r="B1204" t="s">
        <v>350</v>
      </c>
      <c r="C1204" t="s">
        <v>6090</v>
      </c>
      <c r="D1204">
        <v>3165703</v>
      </c>
      <c r="E1204" t="s">
        <v>6087</v>
      </c>
      <c r="G1204" t="s">
        <v>6091</v>
      </c>
      <c r="J1204">
        <v>15</v>
      </c>
      <c r="K1204" s="1" t="s">
        <v>350</v>
      </c>
      <c r="L1204" t="s">
        <v>6089</v>
      </c>
      <c r="M1204">
        <v>17034</v>
      </c>
      <c r="N1204">
        <v>0</v>
      </c>
      <c r="O1204">
        <v>26</v>
      </c>
      <c r="P1204" t="s">
        <v>13067</v>
      </c>
      <c r="Q1204" t="s">
        <v>362</v>
      </c>
      <c r="R1204" t="s">
        <v>358</v>
      </c>
      <c r="T1204" t="s">
        <v>6088</v>
      </c>
      <c r="U1204" t="s">
        <v>296</v>
      </c>
    </row>
    <row r="1205" spans="1:21" x14ac:dyDescent="0.3">
      <c r="A1205" s="1" t="s">
        <v>6093</v>
      </c>
      <c r="B1205" t="s">
        <v>323</v>
      </c>
      <c r="C1205" t="s">
        <v>6094</v>
      </c>
      <c r="E1205" t="s">
        <v>6093</v>
      </c>
      <c r="G1205" t="s">
        <v>6095</v>
      </c>
      <c r="J1205">
        <v>89</v>
      </c>
      <c r="K1205" s="1" t="s">
        <v>323</v>
      </c>
      <c r="L1205" t="s">
        <v>473</v>
      </c>
      <c r="M1205">
        <v>8748</v>
      </c>
      <c r="N1205">
        <v>0</v>
      </c>
      <c r="O1205">
        <v>39</v>
      </c>
      <c r="P1205" t="s">
        <v>13068</v>
      </c>
      <c r="Q1205" t="s">
        <v>295</v>
      </c>
      <c r="R1205" t="s">
        <v>514</v>
      </c>
      <c r="T1205" t="s">
        <v>1211</v>
      </c>
      <c r="U1205" t="s">
        <v>296</v>
      </c>
    </row>
    <row r="1206" spans="1:21" x14ac:dyDescent="0.3">
      <c r="A1206" s="1" t="s">
        <v>6096</v>
      </c>
      <c r="B1206" t="s">
        <v>350</v>
      </c>
      <c r="C1206" t="s">
        <v>6100</v>
      </c>
      <c r="D1206">
        <v>3120659</v>
      </c>
      <c r="E1206" t="s">
        <v>6096</v>
      </c>
      <c r="F1206" t="s">
        <v>304</v>
      </c>
      <c r="G1206" t="s">
        <v>6101</v>
      </c>
      <c r="H1206">
        <v>3</v>
      </c>
      <c r="I1206" t="s">
        <v>6099</v>
      </c>
      <c r="J1206">
        <v>10</v>
      </c>
      <c r="K1206" s="1" t="s">
        <v>350</v>
      </c>
      <c r="L1206" t="s">
        <v>6098</v>
      </c>
      <c r="M1206">
        <v>19981</v>
      </c>
      <c r="N1206">
        <v>1</v>
      </c>
      <c r="O1206">
        <v>23</v>
      </c>
      <c r="P1206" t="s">
        <v>13069</v>
      </c>
      <c r="Q1206" t="s">
        <v>347</v>
      </c>
      <c r="R1206" t="s">
        <v>319</v>
      </c>
      <c r="S1206" t="s">
        <v>1067</v>
      </c>
      <c r="T1206" t="s">
        <v>6097</v>
      </c>
      <c r="U1206" t="s">
        <v>2548</v>
      </c>
    </row>
    <row r="1207" spans="1:21" x14ac:dyDescent="0.3">
      <c r="A1207" s="1" t="s">
        <v>6102</v>
      </c>
      <c r="B1207" t="s">
        <v>350</v>
      </c>
      <c r="C1207" t="s">
        <v>6103</v>
      </c>
      <c r="D1207">
        <v>3059606</v>
      </c>
      <c r="E1207" t="s">
        <v>6102</v>
      </c>
      <c r="J1207">
        <v>7</v>
      </c>
      <c r="K1207" s="1" t="s">
        <v>350</v>
      </c>
      <c r="L1207" t="s">
        <v>1316</v>
      </c>
      <c r="M1207">
        <v>17142</v>
      </c>
      <c r="N1207">
        <v>0</v>
      </c>
      <c r="P1207" t="s">
        <v>13070</v>
      </c>
      <c r="Q1207" t="s">
        <v>320</v>
      </c>
      <c r="R1207" t="s">
        <v>312</v>
      </c>
      <c r="T1207" t="s">
        <v>484</v>
      </c>
      <c r="U1207" t="s">
        <v>296</v>
      </c>
    </row>
    <row r="1208" spans="1:21" x14ac:dyDescent="0.3">
      <c r="A1208" s="1" t="s">
        <v>6104</v>
      </c>
      <c r="B1208" t="s">
        <v>439</v>
      </c>
      <c r="C1208" t="s">
        <v>6106</v>
      </c>
      <c r="D1208">
        <v>3165701</v>
      </c>
      <c r="E1208" t="s">
        <v>6104</v>
      </c>
      <c r="G1208" t="s">
        <v>2814</v>
      </c>
      <c r="J1208">
        <v>5</v>
      </c>
      <c r="K1208" s="1" t="s">
        <v>439</v>
      </c>
      <c r="L1208" t="s">
        <v>6105</v>
      </c>
      <c r="M1208">
        <v>17302</v>
      </c>
      <c r="N1208">
        <v>1</v>
      </c>
      <c r="O1208">
        <v>25</v>
      </c>
      <c r="P1208" t="s">
        <v>13071</v>
      </c>
      <c r="Q1208" t="s">
        <v>403</v>
      </c>
      <c r="R1208" t="s">
        <v>600</v>
      </c>
      <c r="T1208" t="s">
        <v>1985</v>
      </c>
      <c r="U1208" t="s">
        <v>296</v>
      </c>
    </row>
    <row r="1209" spans="1:21" x14ac:dyDescent="0.3">
      <c r="A1209" s="1" t="s">
        <v>6108</v>
      </c>
      <c r="B1209" t="s">
        <v>350</v>
      </c>
      <c r="C1209" t="s">
        <v>6110</v>
      </c>
      <c r="E1209" t="s">
        <v>6108</v>
      </c>
      <c r="F1209" t="s">
        <v>710</v>
      </c>
      <c r="J1209">
        <v>0</v>
      </c>
      <c r="K1209" s="1" t="s">
        <v>350</v>
      </c>
      <c r="L1209" t="s">
        <v>516</v>
      </c>
      <c r="M1209">
        <v>18765</v>
      </c>
      <c r="N1209">
        <v>0</v>
      </c>
      <c r="P1209" t="s">
        <v>13072</v>
      </c>
      <c r="Q1209" t="s">
        <v>297</v>
      </c>
      <c r="R1209" t="s">
        <v>297</v>
      </c>
      <c r="T1209" t="s">
        <v>6109</v>
      </c>
      <c r="U1209" t="s">
        <v>300</v>
      </c>
    </row>
    <row r="1210" spans="1:21" x14ac:dyDescent="0.3">
      <c r="A1210" s="1" t="s">
        <v>6111</v>
      </c>
      <c r="C1210" t="s">
        <v>6112</v>
      </c>
      <c r="E1210" t="s">
        <v>6111</v>
      </c>
      <c r="J1210">
        <v>0</v>
      </c>
      <c r="K1210" s="1" t="s">
        <v>297</v>
      </c>
      <c r="L1210" t="s">
        <v>631</v>
      </c>
      <c r="M1210">
        <v>17829</v>
      </c>
      <c r="N1210">
        <v>0</v>
      </c>
      <c r="P1210" t="s">
        <v>13073</v>
      </c>
      <c r="Q1210" t="s">
        <v>297</v>
      </c>
      <c r="R1210" t="s">
        <v>297</v>
      </c>
      <c r="T1210" t="s">
        <v>779</v>
      </c>
      <c r="U1210" t="s">
        <v>296</v>
      </c>
    </row>
    <row r="1211" spans="1:21" x14ac:dyDescent="0.3">
      <c r="A1211" s="1" t="s">
        <v>6114</v>
      </c>
      <c r="B1211" t="s">
        <v>313</v>
      </c>
      <c r="C1211" t="s">
        <v>6117</v>
      </c>
      <c r="D1211">
        <v>2575910</v>
      </c>
      <c r="E1211" t="s">
        <v>6114</v>
      </c>
      <c r="G1211" t="s">
        <v>2239</v>
      </c>
      <c r="I1211" t="s">
        <v>6116</v>
      </c>
      <c r="J1211">
        <v>2</v>
      </c>
      <c r="K1211" s="1" t="s">
        <v>313</v>
      </c>
      <c r="L1211" t="s">
        <v>2717</v>
      </c>
      <c r="M1211">
        <v>17974</v>
      </c>
      <c r="N1211">
        <v>3</v>
      </c>
      <c r="O1211">
        <v>25</v>
      </c>
      <c r="P1211" t="s">
        <v>13074</v>
      </c>
      <c r="Q1211" t="s">
        <v>310</v>
      </c>
      <c r="R1211" t="s">
        <v>727</v>
      </c>
      <c r="T1211" t="s">
        <v>6115</v>
      </c>
      <c r="U1211" t="s">
        <v>296</v>
      </c>
    </row>
    <row r="1212" spans="1:21" x14ac:dyDescent="0.3">
      <c r="A1212" s="1" t="s">
        <v>6118</v>
      </c>
      <c r="B1212" t="s">
        <v>323</v>
      </c>
      <c r="C1212" t="s">
        <v>6119</v>
      </c>
      <c r="D1212">
        <v>3127310</v>
      </c>
      <c r="E1212" t="s">
        <v>6118</v>
      </c>
      <c r="F1212" t="s">
        <v>412</v>
      </c>
      <c r="G1212" t="s">
        <v>6120</v>
      </c>
      <c r="H1212">
        <v>3</v>
      </c>
      <c r="J1212">
        <v>89</v>
      </c>
      <c r="K1212" s="1" t="s">
        <v>323</v>
      </c>
      <c r="L1212" t="s">
        <v>2930</v>
      </c>
      <c r="M1212">
        <v>20931</v>
      </c>
      <c r="N1212">
        <v>0</v>
      </c>
      <c r="O1212">
        <v>23</v>
      </c>
      <c r="P1212" t="s">
        <v>13075</v>
      </c>
      <c r="Q1212" t="s">
        <v>295</v>
      </c>
      <c r="R1212" t="s">
        <v>965</v>
      </c>
      <c r="T1212" t="s">
        <v>519</v>
      </c>
      <c r="U1212" t="s">
        <v>300</v>
      </c>
    </row>
    <row r="1213" spans="1:21" x14ac:dyDescent="0.3">
      <c r="A1213" s="1" t="s">
        <v>6121</v>
      </c>
      <c r="B1213" t="s">
        <v>350</v>
      </c>
      <c r="C1213" t="s">
        <v>6124</v>
      </c>
      <c r="D1213">
        <v>13524</v>
      </c>
      <c r="E1213" t="s">
        <v>6121</v>
      </c>
      <c r="G1213" t="s">
        <v>6125</v>
      </c>
      <c r="J1213">
        <v>16</v>
      </c>
      <c r="K1213" s="1" t="s">
        <v>350</v>
      </c>
      <c r="L1213" t="s">
        <v>6123</v>
      </c>
      <c r="M1213">
        <v>11243</v>
      </c>
      <c r="N1213">
        <v>6</v>
      </c>
      <c r="O1213">
        <v>30</v>
      </c>
      <c r="P1213" t="s">
        <v>13076</v>
      </c>
      <c r="Q1213" t="s">
        <v>320</v>
      </c>
      <c r="R1213" t="s">
        <v>392</v>
      </c>
      <c r="T1213" t="s">
        <v>6122</v>
      </c>
      <c r="U1213" t="s">
        <v>296</v>
      </c>
    </row>
    <row r="1214" spans="1:21" x14ac:dyDescent="0.3">
      <c r="A1214" s="1" t="s">
        <v>6126</v>
      </c>
      <c r="B1214" t="s">
        <v>323</v>
      </c>
      <c r="C1214" t="s">
        <v>6129</v>
      </c>
      <c r="D1214">
        <v>2972240</v>
      </c>
      <c r="E1214" t="s">
        <v>6126</v>
      </c>
      <c r="F1214" t="s">
        <v>710</v>
      </c>
      <c r="G1214" t="s">
        <v>6130</v>
      </c>
      <c r="H1214">
        <v>4</v>
      </c>
      <c r="I1214" t="s">
        <v>6128</v>
      </c>
      <c r="J1214">
        <v>80</v>
      </c>
      <c r="K1214" s="1" t="s">
        <v>323</v>
      </c>
      <c r="L1214" t="s">
        <v>6127</v>
      </c>
      <c r="M1214">
        <v>19415</v>
      </c>
      <c r="N1214">
        <v>2</v>
      </c>
      <c r="O1214">
        <v>25</v>
      </c>
      <c r="P1214" t="s">
        <v>13077</v>
      </c>
      <c r="Q1214" t="s">
        <v>295</v>
      </c>
      <c r="R1214" t="s">
        <v>564</v>
      </c>
      <c r="T1214" t="s">
        <v>887</v>
      </c>
      <c r="U1214" t="s">
        <v>300</v>
      </c>
    </row>
    <row r="1215" spans="1:21" x14ac:dyDescent="0.3">
      <c r="A1215" s="1" t="s">
        <v>6131</v>
      </c>
      <c r="B1215" t="s">
        <v>350</v>
      </c>
      <c r="C1215" t="s">
        <v>6133</v>
      </c>
      <c r="D1215">
        <v>3044711</v>
      </c>
      <c r="E1215" t="s">
        <v>6131</v>
      </c>
      <c r="G1215" t="s">
        <v>4668</v>
      </c>
      <c r="I1215" t="s">
        <v>6132</v>
      </c>
      <c r="J1215">
        <v>83</v>
      </c>
      <c r="K1215" s="1" t="s">
        <v>350</v>
      </c>
      <c r="L1215" t="s">
        <v>1364</v>
      </c>
      <c r="M1215">
        <v>20082</v>
      </c>
      <c r="N1215">
        <v>1</v>
      </c>
      <c r="O1215">
        <v>24</v>
      </c>
      <c r="P1215" t="s">
        <v>13078</v>
      </c>
      <c r="Q1215" t="s">
        <v>403</v>
      </c>
      <c r="R1215" t="s">
        <v>834</v>
      </c>
      <c r="T1215" t="s">
        <v>340</v>
      </c>
      <c r="U1215" t="s">
        <v>296</v>
      </c>
    </row>
    <row r="1216" spans="1:21" x14ac:dyDescent="0.3">
      <c r="A1216" s="1" t="s">
        <v>6134</v>
      </c>
      <c r="B1216" t="s">
        <v>323</v>
      </c>
      <c r="C1216" t="s">
        <v>6137</v>
      </c>
      <c r="D1216">
        <v>4198676</v>
      </c>
      <c r="E1216" t="s">
        <v>6134</v>
      </c>
      <c r="F1216" t="s">
        <v>901</v>
      </c>
      <c r="G1216" t="s">
        <v>2885</v>
      </c>
      <c r="H1216">
        <v>2</v>
      </c>
      <c r="I1216" t="s">
        <v>6136</v>
      </c>
      <c r="J1216">
        <v>87</v>
      </c>
      <c r="K1216" s="1" t="s">
        <v>323</v>
      </c>
      <c r="L1216" t="s">
        <v>6135</v>
      </c>
      <c r="M1216">
        <v>18931</v>
      </c>
      <c r="N1216">
        <v>2</v>
      </c>
      <c r="O1216">
        <v>24</v>
      </c>
      <c r="P1216" t="s">
        <v>13079</v>
      </c>
      <c r="Q1216" t="s">
        <v>305</v>
      </c>
      <c r="R1216" t="s">
        <v>1413</v>
      </c>
      <c r="T1216" t="s">
        <v>742</v>
      </c>
      <c r="U1216" t="s">
        <v>300</v>
      </c>
    </row>
    <row r="1217" spans="1:21" x14ac:dyDescent="0.3">
      <c r="A1217" s="1" t="s">
        <v>6138</v>
      </c>
      <c r="B1217" t="s">
        <v>350</v>
      </c>
      <c r="C1217" t="s">
        <v>6139</v>
      </c>
      <c r="D1217">
        <v>4241372</v>
      </c>
      <c r="E1217" t="s">
        <v>6138</v>
      </c>
      <c r="F1217" t="s">
        <v>337</v>
      </c>
      <c r="G1217" t="s">
        <v>6140</v>
      </c>
      <c r="H1217">
        <v>1</v>
      </c>
      <c r="J1217">
        <v>15</v>
      </c>
      <c r="K1217" s="1" t="s">
        <v>350</v>
      </c>
      <c r="L1217" t="s">
        <v>784</v>
      </c>
      <c r="M1217">
        <v>21045</v>
      </c>
      <c r="N1217">
        <v>0</v>
      </c>
      <c r="O1217">
        <v>22</v>
      </c>
      <c r="P1217" t="s">
        <v>13080</v>
      </c>
      <c r="Q1217" t="s">
        <v>494</v>
      </c>
      <c r="R1217" t="s">
        <v>2891</v>
      </c>
      <c r="S1217" t="s">
        <v>388</v>
      </c>
      <c r="T1217" t="s">
        <v>1249</v>
      </c>
      <c r="U1217" t="s">
        <v>2548</v>
      </c>
    </row>
    <row r="1218" spans="1:21" x14ac:dyDescent="0.3">
      <c r="A1218" s="1" t="s">
        <v>6141</v>
      </c>
      <c r="B1218" t="s">
        <v>453</v>
      </c>
      <c r="C1218" t="s">
        <v>6142</v>
      </c>
      <c r="E1218" t="s">
        <v>6141</v>
      </c>
      <c r="J1218">
        <v>0</v>
      </c>
      <c r="K1218" s="1" t="s">
        <v>453</v>
      </c>
      <c r="L1218" t="s">
        <v>516</v>
      </c>
      <c r="M1218">
        <v>17405</v>
      </c>
      <c r="P1218" t="s">
        <v>13081</v>
      </c>
      <c r="Q1218" t="s">
        <v>297</v>
      </c>
      <c r="R1218" t="s">
        <v>297</v>
      </c>
      <c r="T1218" t="s">
        <v>4992</v>
      </c>
      <c r="U1218" t="s">
        <v>296</v>
      </c>
    </row>
    <row r="1219" spans="1:21" x14ac:dyDescent="0.3">
      <c r="A1219" s="1" t="s">
        <v>6143</v>
      </c>
      <c r="B1219" t="s">
        <v>323</v>
      </c>
      <c r="C1219" t="s">
        <v>6146</v>
      </c>
      <c r="D1219">
        <v>16504</v>
      </c>
      <c r="E1219" t="s">
        <v>6143</v>
      </c>
      <c r="F1219" t="s">
        <v>304</v>
      </c>
      <c r="G1219" t="s">
        <v>6147</v>
      </c>
      <c r="H1219">
        <v>2</v>
      </c>
      <c r="I1219" t="s">
        <v>6145</v>
      </c>
      <c r="J1219">
        <v>84</v>
      </c>
      <c r="K1219" s="1" t="s">
        <v>323</v>
      </c>
      <c r="L1219" t="s">
        <v>6144</v>
      </c>
      <c r="M1219">
        <v>15602</v>
      </c>
      <c r="N1219">
        <v>6</v>
      </c>
      <c r="O1219">
        <v>29</v>
      </c>
      <c r="P1219" t="s">
        <v>13082</v>
      </c>
      <c r="Q1219" t="s">
        <v>295</v>
      </c>
      <c r="R1219" t="s">
        <v>1395</v>
      </c>
      <c r="S1219" t="s">
        <v>388</v>
      </c>
      <c r="T1219" t="s">
        <v>1313</v>
      </c>
      <c r="U1219" t="s">
        <v>300</v>
      </c>
    </row>
    <row r="1220" spans="1:21" x14ac:dyDescent="0.3">
      <c r="A1220" s="1" t="s">
        <v>6148</v>
      </c>
      <c r="B1220" t="s">
        <v>350</v>
      </c>
      <c r="C1220" t="s">
        <v>6149</v>
      </c>
      <c r="D1220">
        <v>2510612</v>
      </c>
      <c r="E1220" t="s">
        <v>6148</v>
      </c>
      <c r="G1220" t="s">
        <v>6150</v>
      </c>
      <c r="J1220">
        <v>86</v>
      </c>
      <c r="K1220" s="1" t="s">
        <v>350</v>
      </c>
      <c r="L1220" t="s">
        <v>1997</v>
      </c>
      <c r="M1220">
        <v>17316</v>
      </c>
      <c r="N1220">
        <v>1</v>
      </c>
      <c r="O1220">
        <v>26</v>
      </c>
      <c r="P1220" t="s">
        <v>13083</v>
      </c>
      <c r="Q1220" t="s">
        <v>295</v>
      </c>
      <c r="R1220" t="s">
        <v>956</v>
      </c>
      <c r="T1220" t="s">
        <v>690</v>
      </c>
      <c r="U1220" t="s">
        <v>296</v>
      </c>
    </row>
    <row r="1221" spans="1:21" x14ac:dyDescent="0.3">
      <c r="A1221" s="1" t="s">
        <v>6151</v>
      </c>
      <c r="B1221" t="s">
        <v>350</v>
      </c>
      <c r="C1221" t="s">
        <v>6153</v>
      </c>
      <c r="D1221">
        <v>2577014</v>
      </c>
      <c r="E1221" t="s">
        <v>6151</v>
      </c>
      <c r="G1221" t="s">
        <v>979</v>
      </c>
      <c r="J1221">
        <v>83</v>
      </c>
      <c r="K1221" s="1" t="s">
        <v>350</v>
      </c>
      <c r="L1221" t="s">
        <v>6152</v>
      </c>
      <c r="M1221">
        <v>18543</v>
      </c>
      <c r="N1221">
        <v>3</v>
      </c>
      <c r="O1221">
        <v>26</v>
      </c>
      <c r="P1221" t="s">
        <v>13084</v>
      </c>
      <c r="Q1221" t="s">
        <v>320</v>
      </c>
      <c r="R1221" t="s">
        <v>452</v>
      </c>
      <c r="T1221" t="s">
        <v>1671</v>
      </c>
      <c r="U1221" t="s">
        <v>296</v>
      </c>
    </row>
    <row r="1222" spans="1:21" x14ac:dyDescent="0.3">
      <c r="A1222" s="1" t="s">
        <v>6155</v>
      </c>
      <c r="B1222" t="s">
        <v>350</v>
      </c>
      <c r="C1222" t="s">
        <v>6158</v>
      </c>
      <c r="D1222">
        <v>2970410</v>
      </c>
      <c r="E1222" t="s">
        <v>6155</v>
      </c>
      <c r="G1222" t="s">
        <v>6159</v>
      </c>
      <c r="I1222" t="s">
        <v>6157</v>
      </c>
      <c r="J1222">
        <v>83</v>
      </c>
      <c r="K1222" s="1" t="s">
        <v>350</v>
      </c>
      <c r="L1222" t="s">
        <v>1706</v>
      </c>
      <c r="M1222">
        <v>19482</v>
      </c>
      <c r="N1222">
        <v>2</v>
      </c>
      <c r="O1222">
        <v>25</v>
      </c>
      <c r="P1222" t="s">
        <v>13085</v>
      </c>
      <c r="Q1222" t="s">
        <v>331</v>
      </c>
      <c r="R1222" t="s">
        <v>369</v>
      </c>
      <c r="T1222" t="s">
        <v>6156</v>
      </c>
      <c r="U1222" t="s">
        <v>296</v>
      </c>
    </row>
    <row r="1223" spans="1:21" x14ac:dyDescent="0.3">
      <c r="A1223" s="1" t="s">
        <v>126</v>
      </c>
      <c r="B1223" t="s">
        <v>453</v>
      </c>
      <c r="C1223" t="s">
        <v>6161</v>
      </c>
      <c r="D1223">
        <v>3060022</v>
      </c>
      <c r="E1223" t="s">
        <v>126</v>
      </c>
      <c r="F1223" t="s">
        <v>390</v>
      </c>
      <c r="G1223" t="s">
        <v>6162</v>
      </c>
      <c r="H1223">
        <v>1</v>
      </c>
      <c r="I1223" t="s">
        <v>6160</v>
      </c>
      <c r="J1223">
        <v>24</v>
      </c>
      <c r="K1223" s="1" t="s">
        <v>453</v>
      </c>
      <c r="L1223" t="s">
        <v>813</v>
      </c>
      <c r="M1223">
        <v>18067</v>
      </c>
      <c r="N1223">
        <v>3</v>
      </c>
      <c r="O1223">
        <v>24</v>
      </c>
      <c r="P1223" t="s">
        <v>13086</v>
      </c>
      <c r="Q1223" t="s">
        <v>310</v>
      </c>
      <c r="R1223" t="s">
        <v>699</v>
      </c>
      <c r="T1223" t="s">
        <v>604</v>
      </c>
      <c r="U1223" t="s">
        <v>300</v>
      </c>
    </row>
    <row r="1224" spans="1:21" x14ac:dyDescent="0.3">
      <c r="A1224" s="1" t="s">
        <v>147</v>
      </c>
      <c r="B1224" t="s">
        <v>350</v>
      </c>
      <c r="C1224" t="s">
        <v>6164</v>
      </c>
      <c r="D1224">
        <v>2576623</v>
      </c>
      <c r="E1224" t="s">
        <v>147</v>
      </c>
      <c r="F1224" t="s">
        <v>525</v>
      </c>
      <c r="G1224" t="s">
        <v>6165</v>
      </c>
      <c r="H1224">
        <v>1</v>
      </c>
      <c r="I1224" t="s">
        <v>6163</v>
      </c>
      <c r="J1224">
        <v>11</v>
      </c>
      <c r="K1224" s="1" t="s">
        <v>350</v>
      </c>
      <c r="L1224" t="s">
        <v>560</v>
      </c>
      <c r="M1224">
        <v>16775</v>
      </c>
      <c r="N1224">
        <v>4</v>
      </c>
      <c r="O1224">
        <v>26</v>
      </c>
      <c r="P1224" t="s">
        <v>13087</v>
      </c>
      <c r="Q1224" t="s">
        <v>320</v>
      </c>
      <c r="R1224" t="s">
        <v>349</v>
      </c>
      <c r="T1224" t="s">
        <v>669</v>
      </c>
      <c r="U1224" t="s">
        <v>300</v>
      </c>
    </row>
    <row r="1225" spans="1:21" x14ac:dyDescent="0.3">
      <c r="A1225" s="1" t="s">
        <v>2448</v>
      </c>
      <c r="B1225" t="s">
        <v>453</v>
      </c>
      <c r="C1225" t="s">
        <v>6170</v>
      </c>
      <c r="D1225">
        <v>11258</v>
      </c>
      <c r="E1225" t="s">
        <v>2448</v>
      </c>
      <c r="G1225" t="s">
        <v>6171</v>
      </c>
      <c r="I1225" t="s">
        <v>6168</v>
      </c>
      <c r="J1225">
        <v>23</v>
      </c>
      <c r="K1225" s="1" t="s">
        <v>6169</v>
      </c>
      <c r="L1225" t="s">
        <v>1129</v>
      </c>
      <c r="M1225">
        <v>6828</v>
      </c>
      <c r="N1225">
        <v>11</v>
      </c>
      <c r="O1225">
        <v>33</v>
      </c>
      <c r="P1225" t="s">
        <v>13088</v>
      </c>
      <c r="Q1225" t="s">
        <v>362</v>
      </c>
      <c r="R1225" t="s">
        <v>709</v>
      </c>
      <c r="T1225" t="s">
        <v>324</v>
      </c>
      <c r="U1225" t="s">
        <v>296</v>
      </c>
    </row>
    <row r="1226" spans="1:21" x14ac:dyDescent="0.3">
      <c r="A1226" s="1" t="s">
        <v>6172</v>
      </c>
      <c r="B1226" t="s">
        <v>453</v>
      </c>
      <c r="C1226" t="s">
        <v>6174</v>
      </c>
      <c r="D1226">
        <v>2577654</v>
      </c>
      <c r="E1226" t="s">
        <v>6172</v>
      </c>
      <c r="F1226" t="s">
        <v>329</v>
      </c>
      <c r="G1226" t="s">
        <v>2428</v>
      </c>
      <c r="H1226">
        <v>4</v>
      </c>
      <c r="I1226" t="s">
        <v>6173</v>
      </c>
      <c r="J1226">
        <v>33</v>
      </c>
      <c r="K1226" s="1" t="s">
        <v>453</v>
      </c>
      <c r="L1226" t="s">
        <v>447</v>
      </c>
      <c r="M1226">
        <v>18061</v>
      </c>
      <c r="N1226">
        <v>3</v>
      </c>
      <c r="O1226">
        <v>26</v>
      </c>
      <c r="P1226" t="s">
        <v>13089</v>
      </c>
      <c r="Q1226" t="s">
        <v>399</v>
      </c>
      <c r="R1226" t="s">
        <v>392</v>
      </c>
      <c r="T1226" t="s">
        <v>1740</v>
      </c>
      <c r="U1226" t="s">
        <v>300</v>
      </c>
    </row>
    <row r="1227" spans="1:21" x14ac:dyDescent="0.3">
      <c r="A1227" s="1" t="s">
        <v>6175</v>
      </c>
      <c r="B1227" t="s">
        <v>453</v>
      </c>
      <c r="C1227" t="s">
        <v>6177</v>
      </c>
      <c r="D1227">
        <v>4035006</v>
      </c>
      <c r="E1227" t="s">
        <v>6175</v>
      </c>
      <c r="F1227" t="s">
        <v>880</v>
      </c>
      <c r="H1227">
        <v>6</v>
      </c>
      <c r="J1227">
        <v>33</v>
      </c>
      <c r="K1227" s="1" t="s">
        <v>453</v>
      </c>
      <c r="L1227" t="s">
        <v>6176</v>
      </c>
      <c r="M1227">
        <v>20809</v>
      </c>
      <c r="N1227">
        <v>0</v>
      </c>
      <c r="P1227" t="s">
        <v>13090</v>
      </c>
      <c r="Q1227" t="s">
        <v>403</v>
      </c>
      <c r="R1227" t="s">
        <v>606</v>
      </c>
      <c r="T1227" t="s">
        <v>2382</v>
      </c>
      <c r="U1227" t="s">
        <v>300</v>
      </c>
    </row>
    <row r="1228" spans="1:21" x14ac:dyDescent="0.3">
      <c r="A1228" s="1" t="s">
        <v>6178</v>
      </c>
      <c r="B1228" t="s">
        <v>350</v>
      </c>
      <c r="C1228" t="s">
        <v>6180</v>
      </c>
      <c r="D1228">
        <v>2971617</v>
      </c>
      <c r="E1228" t="s">
        <v>6178</v>
      </c>
      <c r="G1228" t="s">
        <v>4681</v>
      </c>
      <c r="H1228">
        <v>4</v>
      </c>
      <c r="J1228">
        <v>1</v>
      </c>
      <c r="K1228" s="1" t="s">
        <v>350</v>
      </c>
      <c r="L1228" t="s">
        <v>3145</v>
      </c>
      <c r="M1228">
        <v>19577</v>
      </c>
      <c r="N1228">
        <v>2</v>
      </c>
      <c r="O1228">
        <v>25</v>
      </c>
      <c r="P1228" t="s">
        <v>13091</v>
      </c>
      <c r="Q1228" t="s">
        <v>331</v>
      </c>
      <c r="R1228" t="s">
        <v>689</v>
      </c>
      <c r="T1228" t="s">
        <v>6179</v>
      </c>
      <c r="U1228" t="s">
        <v>306</v>
      </c>
    </row>
    <row r="1229" spans="1:21" x14ac:dyDescent="0.3">
      <c r="A1229" s="1" t="s">
        <v>6181</v>
      </c>
      <c r="B1229" t="s">
        <v>323</v>
      </c>
      <c r="C1229" t="s">
        <v>6183</v>
      </c>
      <c r="E1229" t="s">
        <v>6181</v>
      </c>
      <c r="J1229">
        <v>0</v>
      </c>
      <c r="K1229" s="1" t="s">
        <v>323</v>
      </c>
      <c r="L1229" t="s">
        <v>771</v>
      </c>
      <c r="M1229">
        <v>21405</v>
      </c>
      <c r="N1229">
        <v>0</v>
      </c>
      <c r="P1229" t="s">
        <v>13092</v>
      </c>
      <c r="Q1229" t="s">
        <v>295</v>
      </c>
      <c r="R1229" t="s">
        <v>1520</v>
      </c>
      <c r="S1229" t="s">
        <v>411</v>
      </c>
      <c r="T1229" t="s">
        <v>6182</v>
      </c>
      <c r="U1229" t="s">
        <v>296</v>
      </c>
    </row>
    <row r="1230" spans="1:21" x14ac:dyDescent="0.3">
      <c r="A1230" s="1" t="s">
        <v>6184</v>
      </c>
      <c r="B1230" t="s">
        <v>439</v>
      </c>
      <c r="C1230" t="s">
        <v>6186</v>
      </c>
      <c r="D1230">
        <v>4249087</v>
      </c>
      <c r="E1230" t="s">
        <v>6184</v>
      </c>
      <c r="F1230" t="s">
        <v>1208</v>
      </c>
      <c r="G1230" t="s">
        <v>2792</v>
      </c>
      <c r="H1230">
        <v>1</v>
      </c>
      <c r="J1230">
        <v>9</v>
      </c>
      <c r="K1230" s="1" t="s">
        <v>439</v>
      </c>
      <c r="L1230" t="s">
        <v>6185</v>
      </c>
      <c r="M1230">
        <v>20769</v>
      </c>
      <c r="N1230">
        <v>0</v>
      </c>
      <c r="O1230">
        <v>25</v>
      </c>
      <c r="P1230" t="s">
        <v>13093</v>
      </c>
      <c r="Q1230" t="s">
        <v>310</v>
      </c>
      <c r="R1230" t="s">
        <v>826</v>
      </c>
      <c r="T1230" t="s">
        <v>603</v>
      </c>
      <c r="U1230" t="s">
        <v>300</v>
      </c>
    </row>
    <row r="1231" spans="1:21" x14ac:dyDescent="0.3">
      <c r="A1231" s="1" t="s">
        <v>6187</v>
      </c>
      <c r="B1231" t="s">
        <v>350</v>
      </c>
      <c r="C1231" t="s">
        <v>6188</v>
      </c>
      <c r="D1231">
        <v>3918323</v>
      </c>
      <c r="E1231" t="s">
        <v>6187</v>
      </c>
      <c r="F1231" t="s">
        <v>555</v>
      </c>
      <c r="G1231" t="s">
        <v>4223</v>
      </c>
      <c r="J1231">
        <v>80</v>
      </c>
      <c r="K1231" s="1" t="s">
        <v>350</v>
      </c>
      <c r="L1231" t="s">
        <v>560</v>
      </c>
      <c r="M1231">
        <v>21568</v>
      </c>
      <c r="N1231">
        <v>0</v>
      </c>
      <c r="O1231">
        <v>23</v>
      </c>
      <c r="P1231" t="s">
        <v>13094</v>
      </c>
      <c r="Q1231" t="s">
        <v>494</v>
      </c>
      <c r="R1231" t="s">
        <v>66</v>
      </c>
      <c r="T1231" t="s">
        <v>1065</v>
      </c>
      <c r="U1231" t="s">
        <v>300</v>
      </c>
    </row>
    <row r="1232" spans="1:21" x14ac:dyDescent="0.3">
      <c r="A1232" s="1" t="s">
        <v>6189</v>
      </c>
      <c r="B1232" t="s">
        <v>453</v>
      </c>
      <c r="C1232" t="s">
        <v>6192</v>
      </c>
      <c r="D1232">
        <v>4035072</v>
      </c>
      <c r="E1232" t="s">
        <v>6189</v>
      </c>
      <c r="F1232" t="s">
        <v>922</v>
      </c>
      <c r="G1232" t="s">
        <v>6193</v>
      </c>
      <c r="H1232">
        <v>3</v>
      </c>
      <c r="J1232">
        <v>24</v>
      </c>
      <c r="K1232" s="1" t="s">
        <v>453</v>
      </c>
      <c r="L1232" t="s">
        <v>6191</v>
      </c>
      <c r="M1232">
        <v>20950</v>
      </c>
      <c r="N1232">
        <v>0</v>
      </c>
      <c r="O1232">
        <v>21</v>
      </c>
      <c r="P1232" t="s">
        <v>13095</v>
      </c>
      <c r="Q1232" t="s">
        <v>403</v>
      </c>
      <c r="R1232" t="s">
        <v>668</v>
      </c>
      <c r="T1232" t="s">
        <v>6190</v>
      </c>
      <c r="U1232" t="s">
        <v>300</v>
      </c>
    </row>
    <row r="1233" spans="1:21" x14ac:dyDescent="0.3">
      <c r="A1233" s="1" t="s">
        <v>6194</v>
      </c>
      <c r="B1233" t="s">
        <v>453</v>
      </c>
      <c r="C1233" t="s">
        <v>6196</v>
      </c>
      <c r="D1233">
        <v>14186</v>
      </c>
      <c r="E1233" t="s">
        <v>6194</v>
      </c>
      <c r="G1233" t="s">
        <v>6197</v>
      </c>
      <c r="J1233">
        <v>22</v>
      </c>
      <c r="K1233" s="1" t="s">
        <v>453</v>
      </c>
      <c r="L1233" t="s">
        <v>6195</v>
      </c>
      <c r="M1233">
        <v>13102</v>
      </c>
      <c r="N1233">
        <v>8</v>
      </c>
      <c r="O1233">
        <v>29</v>
      </c>
      <c r="P1233" t="s">
        <v>13096</v>
      </c>
      <c r="Q1233" t="s">
        <v>494</v>
      </c>
      <c r="R1233" t="s">
        <v>794</v>
      </c>
      <c r="T1233" t="s">
        <v>604</v>
      </c>
      <c r="U1233" t="s">
        <v>296</v>
      </c>
    </row>
    <row r="1234" spans="1:21" x14ac:dyDescent="0.3">
      <c r="A1234" s="1" t="s">
        <v>6198</v>
      </c>
      <c r="B1234" t="s">
        <v>313</v>
      </c>
      <c r="C1234" t="s">
        <v>6200</v>
      </c>
      <c r="E1234" t="s">
        <v>6198</v>
      </c>
      <c r="J1234">
        <v>9</v>
      </c>
      <c r="K1234" s="1" t="s">
        <v>313</v>
      </c>
      <c r="L1234" t="s">
        <v>6199</v>
      </c>
      <c r="M1234">
        <v>18786</v>
      </c>
      <c r="N1234">
        <v>0</v>
      </c>
      <c r="P1234" t="s">
        <v>13097</v>
      </c>
      <c r="Q1234" t="s">
        <v>347</v>
      </c>
      <c r="R1234" t="s">
        <v>369</v>
      </c>
      <c r="T1234" t="s">
        <v>580</v>
      </c>
      <c r="U1234" t="s">
        <v>296</v>
      </c>
    </row>
    <row r="1235" spans="1:21" x14ac:dyDescent="0.3">
      <c r="A1235" s="1" t="s">
        <v>6202</v>
      </c>
      <c r="B1235" t="s">
        <v>323</v>
      </c>
      <c r="C1235" t="s">
        <v>6204</v>
      </c>
      <c r="D1235">
        <v>2511683</v>
      </c>
      <c r="E1235" t="s">
        <v>6202</v>
      </c>
      <c r="G1235" t="s">
        <v>6205</v>
      </c>
      <c r="J1235">
        <v>44</v>
      </c>
      <c r="K1235" s="1" t="s">
        <v>323</v>
      </c>
      <c r="L1235" t="s">
        <v>6203</v>
      </c>
      <c r="M1235">
        <v>17354</v>
      </c>
      <c r="N1235">
        <v>0</v>
      </c>
      <c r="O1235">
        <v>25</v>
      </c>
      <c r="P1235" t="s">
        <v>13098</v>
      </c>
      <c r="Q1235" t="s">
        <v>320</v>
      </c>
      <c r="R1235" t="s">
        <v>518</v>
      </c>
      <c r="T1235" t="s">
        <v>466</v>
      </c>
      <c r="U1235" t="s">
        <v>296</v>
      </c>
    </row>
    <row r="1236" spans="1:21" x14ac:dyDescent="0.3">
      <c r="A1236" s="1" t="s">
        <v>6206</v>
      </c>
      <c r="B1236" t="s">
        <v>453</v>
      </c>
      <c r="C1236" t="s">
        <v>6207</v>
      </c>
      <c r="E1236" t="s">
        <v>6206</v>
      </c>
      <c r="J1236">
        <v>0</v>
      </c>
      <c r="K1236" s="1" t="s">
        <v>453</v>
      </c>
      <c r="L1236" t="s">
        <v>780</v>
      </c>
      <c r="M1236">
        <v>17402</v>
      </c>
      <c r="P1236" t="s">
        <v>13099</v>
      </c>
      <c r="Q1236" t="s">
        <v>297</v>
      </c>
      <c r="R1236" t="s">
        <v>297</v>
      </c>
      <c r="T1236" t="s">
        <v>340</v>
      </c>
      <c r="U1236" t="s">
        <v>296</v>
      </c>
    </row>
    <row r="1237" spans="1:21" x14ac:dyDescent="0.3">
      <c r="A1237" s="1" t="s">
        <v>6208</v>
      </c>
      <c r="C1237" t="s">
        <v>6211</v>
      </c>
      <c r="E1237" t="s">
        <v>6208</v>
      </c>
      <c r="J1237">
        <v>0</v>
      </c>
      <c r="K1237" s="1" t="s">
        <v>297</v>
      </c>
      <c r="L1237" t="s">
        <v>6210</v>
      </c>
      <c r="M1237">
        <v>19796</v>
      </c>
      <c r="N1237">
        <v>0</v>
      </c>
      <c r="P1237" t="s">
        <v>13100</v>
      </c>
      <c r="Q1237" t="s">
        <v>297</v>
      </c>
      <c r="R1237" t="s">
        <v>297</v>
      </c>
      <c r="T1237" t="s">
        <v>6209</v>
      </c>
      <c r="U1237" t="s">
        <v>296</v>
      </c>
    </row>
    <row r="1238" spans="1:21" x14ac:dyDescent="0.3">
      <c r="A1238" s="1" t="s">
        <v>6214</v>
      </c>
      <c r="B1238" t="s">
        <v>323</v>
      </c>
      <c r="C1238" t="s">
        <v>6216</v>
      </c>
      <c r="D1238">
        <v>3074230</v>
      </c>
      <c r="E1238" t="s">
        <v>6214</v>
      </c>
      <c r="G1238" t="s">
        <v>6217</v>
      </c>
      <c r="I1238" t="s">
        <v>6215</v>
      </c>
      <c r="J1238">
        <v>46</v>
      </c>
      <c r="K1238" s="1" t="s">
        <v>323</v>
      </c>
      <c r="L1238" t="s">
        <v>2834</v>
      </c>
      <c r="M1238">
        <v>20659</v>
      </c>
      <c r="N1238">
        <v>1</v>
      </c>
      <c r="O1238">
        <v>24</v>
      </c>
      <c r="P1238" t="s">
        <v>13101</v>
      </c>
      <c r="Q1238" t="s">
        <v>320</v>
      </c>
      <c r="R1238" t="s">
        <v>840</v>
      </c>
      <c r="T1238" t="s">
        <v>981</v>
      </c>
      <c r="U1238" t="s">
        <v>296</v>
      </c>
    </row>
    <row r="1239" spans="1:21" x14ac:dyDescent="0.3">
      <c r="A1239" s="1" t="s">
        <v>6218</v>
      </c>
      <c r="B1239" t="s">
        <v>323</v>
      </c>
      <c r="C1239" t="s">
        <v>6222</v>
      </c>
      <c r="D1239">
        <v>17392</v>
      </c>
      <c r="E1239" t="s">
        <v>6218</v>
      </c>
      <c r="G1239" t="s">
        <v>4543</v>
      </c>
      <c r="I1239" t="s">
        <v>6221</v>
      </c>
      <c r="J1239">
        <v>81</v>
      </c>
      <c r="K1239" s="1" t="s">
        <v>323</v>
      </c>
      <c r="L1239" t="s">
        <v>6220</v>
      </c>
      <c r="M1239">
        <v>16196</v>
      </c>
      <c r="N1239">
        <v>5</v>
      </c>
      <c r="O1239">
        <v>28</v>
      </c>
      <c r="P1239" t="s">
        <v>13102</v>
      </c>
      <c r="Q1239" t="s">
        <v>426</v>
      </c>
      <c r="R1239" t="s">
        <v>956</v>
      </c>
      <c r="T1239" t="s">
        <v>6219</v>
      </c>
      <c r="U1239" t="s">
        <v>296</v>
      </c>
    </row>
    <row r="1240" spans="1:21" x14ac:dyDescent="0.3">
      <c r="A1240" s="1" t="s">
        <v>6224</v>
      </c>
      <c r="B1240" t="s">
        <v>453</v>
      </c>
      <c r="C1240" t="s">
        <v>6228</v>
      </c>
      <c r="D1240">
        <v>3052143</v>
      </c>
      <c r="E1240" t="s">
        <v>6224</v>
      </c>
      <c r="F1240" t="s">
        <v>1392</v>
      </c>
      <c r="G1240" t="s">
        <v>5958</v>
      </c>
      <c r="H1240">
        <v>5</v>
      </c>
      <c r="I1240" t="s">
        <v>6227</v>
      </c>
      <c r="J1240">
        <v>33</v>
      </c>
      <c r="K1240" s="1" t="s">
        <v>453</v>
      </c>
      <c r="L1240" t="s">
        <v>6226</v>
      </c>
      <c r="M1240">
        <v>19129</v>
      </c>
      <c r="N1240">
        <v>2</v>
      </c>
      <c r="O1240">
        <v>24</v>
      </c>
      <c r="P1240" t="s">
        <v>13103</v>
      </c>
      <c r="Q1240" t="s">
        <v>399</v>
      </c>
      <c r="R1240" t="s">
        <v>1107</v>
      </c>
      <c r="T1240" t="s">
        <v>6225</v>
      </c>
      <c r="U1240" t="s">
        <v>306</v>
      </c>
    </row>
    <row r="1241" spans="1:21" x14ac:dyDescent="0.3">
      <c r="A1241" s="1" t="s">
        <v>6229</v>
      </c>
      <c r="B1241" t="s">
        <v>439</v>
      </c>
      <c r="C1241" t="s">
        <v>6231</v>
      </c>
      <c r="D1241">
        <v>3045141</v>
      </c>
      <c r="E1241" t="s">
        <v>6229</v>
      </c>
      <c r="G1241" t="s">
        <v>4668</v>
      </c>
      <c r="H1241">
        <v>2</v>
      </c>
      <c r="J1241">
        <v>2</v>
      </c>
      <c r="K1241" s="1" t="s">
        <v>439</v>
      </c>
      <c r="L1241" t="s">
        <v>6230</v>
      </c>
      <c r="M1241">
        <v>21093</v>
      </c>
      <c r="N1241">
        <v>0</v>
      </c>
      <c r="O1241">
        <v>24</v>
      </c>
      <c r="P1241" t="s">
        <v>13104</v>
      </c>
      <c r="Q1241" t="s">
        <v>494</v>
      </c>
      <c r="R1241" t="s">
        <v>432</v>
      </c>
      <c r="T1241" t="s">
        <v>324</v>
      </c>
      <c r="U1241" t="s">
        <v>296</v>
      </c>
    </row>
    <row r="1242" spans="1:21" x14ac:dyDescent="0.3">
      <c r="A1242" s="1" t="s">
        <v>6232</v>
      </c>
      <c r="C1242" t="s">
        <v>13105</v>
      </c>
      <c r="E1242" t="s">
        <v>6232</v>
      </c>
      <c r="J1242">
        <v>0</v>
      </c>
      <c r="K1242" s="1" t="s">
        <v>297</v>
      </c>
      <c r="L1242" t="s">
        <v>315</v>
      </c>
      <c r="M1242">
        <v>19819</v>
      </c>
      <c r="N1242">
        <v>0</v>
      </c>
      <c r="P1242" t="s">
        <v>13106</v>
      </c>
      <c r="Q1242" t="s">
        <v>297</v>
      </c>
      <c r="R1242" t="s">
        <v>297</v>
      </c>
      <c r="T1242" t="s">
        <v>389</v>
      </c>
      <c r="U1242" t="s">
        <v>296</v>
      </c>
    </row>
    <row r="1243" spans="1:21" x14ac:dyDescent="0.3">
      <c r="A1243" s="1" t="s">
        <v>6233</v>
      </c>
      <c r="B1243" t="s">
        <v>350</v>
      </c>
      <c r="C1243" t="s">
        <v>6235</v>
      </c>
      <c r="D1243">
        <v>3051923</v>
      </c>
      <c r="E1243" t="s">
        <v>6233</v>
      </c>
      <c r="G1243" t="s">
        <v>6236</v>
      </c>
      <c r="H1243">
        <v>2</v>
      </c>
      <c r="I1243" t="s">
        <v>6234</v>
      </c>
      <c r="J1243">
        <v>12</v>
      </c>
      <c r="K1243" s="1" t="s">
        <v>350</v>
      </c>
      <c r="L1243" t="s">
        <v>3090</v>
      </c>
      <c r="M1243">
        <v>19100</v>
      </c>
      <c r="N1243">
        <v>2</v>
      </c>
      <c r="O1243">
        <v>25</v>
      </c>
      <c r="P1243" t="s">
        <v>13107</v>
      </c>
      <c r="Q1243" t="s">
        <v>310</v>
      </c>
      <c r="R1243" t="s">
        <v>540</v>
      </c>
      <c r="T1243" t="s">
        <v>3520</v>
      </c>
      <c r="U1243" t="s">
        <v>296</v>
      </c>
    </row>
    <row r="1244" spans="1:21" x14ac:dyDescent="0.3">
      <c r="A1244" s="1" t="s">
        <v>6237</v>
      </c>
      <c r="B1244" t="s">
        <v>453</v>
      </c>
      <c r="C1244" t="s">
        <v>6240</v>
      </c>
      <c r="D1244">
        <v>16024</v>
      </c>
      <c r="E1244" t="s">
        <v>6237</v>
      </c>
      <c r="G1244" t="s">
        <v>4978</v>
      </c>
      <c r="H1244">
        <v>2</v>
      </c>
      <c r="I1244" t="s">
        <v>6239</v>
      </c>
      <c r="J1244">
        <v>25</v>
      </c>
      <c r="K1244" s="1" t="s">
        <v>453</v>
      </c>
      <c r="L1244" t="s">
        <v>516</v>
      </c>
      <c r="M1244">
        <v>15010</v>
      </c>
      <c r="N1244">
        <v>6</v>
      </c>
      <c r="O1244">
        <v>28</v>
      </c>
      <c r="P1244" t="s">
        <v>13108</v>
      </c>
      <c r="Q1244" t="s">
        <v>399</v>
      </c>
      <c r="R1244" t="s">
        <v>540</v>
      </c>
      <c r="T1244" t="s">
        <v>6238</v>
      </c>
      <c r="U1244" t="s">
        <v>296</v>
      </c>
    </row>
    <row r="1245" spans="1:21" x14ac:dyDescent="0.3">
      <c r="A1245" s="1" t="s">
        <v>6241</v>
      </c>
      <c r="B1245" t="s">
        <v>453</v>
      </c>
      <c r="C1245" t="s">
        <v>6244</v>
      </c>
      <c r="E1245" t="s">
        <v>6241</v>
      </c>
      <c r="G1245" t="s">
        <v>6245</v>
      </c>
      <c r="J1245">
        <v>44</v>
      </c>
      <c r="K1245" s="1" t="s">
        <v>453</v>
      </c>
      <c r="L1245" t="s">
        <v>6243</v>
      </c>
      <c r="M1245">
        <v>1760</v>
      </c>
      <c r="N1245">
        <v>9</v>
      </c>
      <c r="O1245">
        <v>35</v>
      </c>
      <c r="P1245" t="s">
        <v>13109</v>
      </c>
      <c r="Q1245" t="s">
        <v>310</v>
      </c>
      <c r="R1245" t="s">
        <v>965</v>
      </c>
      <c r="T1245" t="s">
        <v>6242</v>
      </c>
      <c r="U1245" t="s">
        <v>296</v>
      </c>
    </row>
    <row r="1246" spans="1:21" x14ac:dyDescent="0.3">
      <c r="A1246" s="1" t="s">
        <v>26</v>
      </c>
      <c r="B1246" t="s">
        <v>350</v>
      </c>
      <c r="C1246" t="s">
        <v>6248</v>
      </c>
      <c r="D1246">
        <v>2983209</v>
      </c>
      <c r="E1246" t="s">
        <v>26</v>
      </c>
      <c r="F1246" t="s">
        <v>304</v>
      </c>
      <c r="G1246" t="s">
        <v>6249</v>
      </c>
      <c r="H1246">
        <v>2</v>
      </c>
      <c r="I1246" t="s">
        <v>6247</v>
      </c>
      <c r="J1246">
        <v>80</v>
      </c>
      <c r="K1246" s="1" t="s">
        <v>350</v>
      </c>
      <c r="L1246" t="s">
        <v>3145</v>
      </c>
      <c r="M1246">
        <v>18361</v>
      </c>
      <c r="N1246">
        <v>3</v>
      </c>
      <c r="O1246">
        <v>25</v>
      </c>
      <c r="P1246" t="s">
        <v>13110</v>
      </c>
      <c r="Q1246" t="s">
        <v>331</v>
      </c>
      <c r="R1246" t="s">
        <v>395</v>
      </c>
      <c r="T1246" t="s">
        <v>6246</v>
      </c>
      <c r="U1246" t="s">
        <v>300</v>
      </c>
    </row>
    <row r="1247" spans="1:21" x14ac:dyDescent="0.3">
      <c r="A1247" s="1" t="s">
        <v>6250</v>
      </c>
      <c r="C1247" t="s">
        <v>6252</v>
      </c>
      <c r="E1247" t="s">
        <v>6250</v>
      </c>
      <c r="J1247">
        <v>0</v>
      </c>
      <c r="K1247" s="1" t="s">
        <v>297</v>
      </c>
      <c r="L1247" t="s">
        <v>6251</v>
      </c>
      <c r="M1247">
        <v>17885</v>
      </c>
      <c r="N1247">
        <v>0</v>
      </c>
      <c r="P1247" t="s">
        <v>13111</v>
      </c>
      <c r="Q1247" t="s">
        <v>297</v>
      </c>
      <c r="R1247" t="s">
        <v>297</v>
      </c>
      <c r="T1247" t="s">
        <v>2059</v>
      </c>
      <c r="U1247" t="s">
        <v>296</v>
      </c>
    </row>
    <row r="1248" spans="1:21" x14ac:dyDescent="0.3">
      <c r="A1248" s="1" t="s">
        <v>6254</v>
      </c>
      <c r="B1248" t="s">
        <v>350</v>
      </c>
      <c r="C1248" t="s">
        <v>6255</v>
      </c>
      <c r="D1248">
        <v>15758</v>
      </c>
      <c r="E1248" t="s">
        <v>6254</v>
      </c>
      <c r="G1248" t="s">
        <v>1594</v>
      </c>
      <c r="J1248">
        <v>84</v>
      </c>
      <c r="K1248" s="1" t="s">
        <v>350</v>
      </c>
      <c r="L1248" t="s">
        <v>3032</v>
      </c>
      <c r="M1248">
        <v>14994</v>
      </c>
      <c r="N1248">
        <v>1</v>
      </c>
      <c r="O1248">
        <v>29</v>
      </c>
      <c r="P1248" t="s">
        <v>13112</v>
      </c>
      <c r="Q1248" t="s">
        <v>305</v>
      </c>
      <c r="R1248" t="s">
        <v>699</v>
      </c>
      <c r="T1248" t="s">
        <v>1196</v>
      </c>
      <c r="U1248" t="s">
        <v>296</v>
      </c>
    </row>
    <row r="1249" spans="1:21" x14ac:dyDescent="0.3">
      <c r="A1249" s="1" t="s">
        <v>6256</v>
      </c>
      <c r="B1249" t="s">
        <v>350</v>
      </c>
      <c r="C1249" t="s">
        <v>6259</v>
      </c>
      <c r="D1249">
        <v>2971719</v>
      </c>
      <c r="E1249" t="s">
        <v>6256</v>
      </c>
      <c r="G1249" t="s">
        <v>6260</v>
      </c>
      <c r="I1249" t="s">
        <v>6258</v>
      </c>
      <c r="J1249">
        <v>16</v>
      </c>
      <c r="K1249" s="1" t="s">
        <v>350</v>
      </c>
      <c r="L1249" t="s">
        <v>315</v>
      </c>
      <c r="M1249">
        <v>18211</v>
      </c>
      <c r="N1249">
        <v>3</v>
      </c>
      <c r="O1249">
        <v>26</v>
      </c>
      <c r="P1249" t="s">
        <v>13113</v>
      </c>
      <c r="Q1249" t="s">
        <v>320</v>
      </c>
      <c r="R1249" t="s">
        <v>349</v>
      </c>
      <c r="T1249" t="s">
        <v>6257</v>
      </c>
      <c r="U1249" t="s">
        <v>296</v>
      </c>
    </row>
    <row r="1250" spans="1:21" x14ac:dyDescent="0.3">
      <c r="A1250" s="1" t="s">
        <v>6261</v>
      </c>
      <c r="B1250" t="s">
        <v>323</v>
      </c>
      <c r="C1250" t="s">
        <v>6263</v>
      </c>
      <c r="D1250">
        <v>3912092</v>
      </c>
      <c r="E1250" t="s">
        <v>6261</v>
      </c>
      <c r="F1250" t="s">
        <v>446</v>
      </c>
      <c r="G1250" t="s">
        <v>6264</v>
      </c>
      <c r="J1250">
        <v>49</v>
      </c>
      <c r="K1250" s="1" t="s">
        <v>323</v>
      </c>
      <c r="L1250" t="s">
        <v>6262</v>
      </c>
      <c r="M1250">
        <v>20905</v>
      </c>
      <c r="N1250">
        <v>0</v>
      </c>
      <c r="O1250">
        <v>21</v>
      </c>
      <c r="P1250" t="s">
        <v>13114</v>
      </c>
      <c r="Q1250" t="s">
        <v>1359</v>
      </c>
      <c r="R1250" t="s">
        <v>840</v>
      </c>
      <c r="T1250" t="s">
        <v>1741</v>
      </c>
      <c r="U1250" t="s">
        <v>300</v>
      </c>
    </row>
    <row r="1251" spans="1:21" x14ac:dyDescent="0.3">
      <c r="A1251" s="1" t="s">
        <v>6265</v>
      </c>
      <c r="B1251" t="s">
        <v>453</v>
      </c>
      <c r="C1251" t="s">
        <v>6268</v>
      </c>
      <c r="D1251">
        <v>3043097</v>
      </c>
      <c r="E1251" t="s">
        <v>6265</v>
      </c>
      <c r="F1251" t="s">
        <v>880</v>
      </c>
      <c r="G1251" t="s">
        <v>827</v>
      </c>
      <c r="H1251">
        <v>2</v>
      </c>
      <c r="I1251" t="s">
        <v>6267</v>
      </c>
      <c r="J1251">
        <v>34</v>
      </c>
      <c r="K1251" s="1" t="s">
        <v>453</v>
      </c>
      <c r="L1251" t="s">
        <v>6266</v>
      </c>
      <c r="M1251">
        <v>16934</v>
      </c>
      <c r="N1251">
        <v>4</v>
      </c>
      <c r="O1251">
        <v>27</v>
      </c>
      <c r="P1251" t="s">
        <v>13115</v>
      </c>
      <c r="Q1251" t="s">
        <v>403</v>
      </c>
      <c r="R1251" t="s">
        <v>369</v>
      </c>
      <c r="T1251" t="s">
        <v>1035</v>
      </c>
      <c r="U1251" t="s">
        <v>300</v>
      </c>
    </row>
    <row r="1252" spans="1:21" x14ac:dyDescent="0.3">
      <c r="A1252" s="1" t="s">
        <v>6269</v>
      </c>
      <c r="B1252" t="s">
        <v>453</v>
      </c>
      <c r="C1252" t="s">
        <v>6272</v>
      </c>
      <c r="D1252">
        <v>3041102</v>
      </c>
      <c r="E1252" t="s">
        <v>6269</v>
      </c>
      <c r="G1252" t="s">
        <v>6273</v>
      </c>
      <c r="I1252" t="s">
        <v>6271</v>
      </c>
      <c r="J1252">
        <v>45</v>
      </c>
      <c r="K1252" s="1" t="s">
        <v>453</v>
      </c>
      <c r="L1252" t="s">
        <v>6270</v>
      </c>
      <c r="M1252">
        <v>20661</v>
      </c>
      <c r="N1252">
        <v>1</v>
      </c>
      <c r="O1252">
        <v>24</v>
      </c>
      <c r="P1252" t="s">
        <v>13116</v>
      </c>
      <c r="Q1252" t="s">
        <v>403</v>
      </c>
      <c r="R1252" t="s">
        <v>343</v>
      </c>
      <c r="T1252" t="s">
        <v>1839</v>
      </c>
      <c r="U1252" t="s">
        <v>296</v>
      </c>
    </row>
    <row r="1253" spans="1:21" x14ac:dyDescent="0.3">
      <c r="A1253" s="1" t="s">
        <v>6274</v>
      </c>
      <c r="B1253" t="s">
        <v>565</v>
      </c>
      <c r="C1253" t="s">
        <v>6277</v>
      </c>
      <c r="D1253">
        <v>11369</v>
      </c>
      <c r="E1253" t="s">
        <v>6274</v>
      </c>
      <c r="G1253" t="s">
        <v>6278</v>
      </c>
      <c r="J1253">
        <v>42</v>
      </c>
      <c r="K1253" s="1" t="s">
        <v>453</v>
      </c>
      <c r="L1253" t="s">
        <v>6276</v>
      </c>
      <c r="M1253">
        <v>733</v>
      </c>
      <c r="N1253">
        <v>9</v>
      </c>
      <c r="O1253">
        <v>32</v>
      </c>
      <c r="P1253" t="s">
        <v>13117</v>
      </c>
      <c r="Q1253" t="s">
        <v>310</v>
      </c>
      <c r="R1253" t="s">
        <v>1056</v>
      </c>
      <c r="T1253" t="s">
        <v>6275</v>
      </c>
      <c r="U1253" t="s">
        <v>296</v>
      </c>
    </row>
    <row r="1254" spans="1:21" x14ac:dyDescent="0.3">
      <c r="A1254" s="1" t="s">
        <v>6279</v>
      </c>
      <c r="B1254" t="s">
        <v>323</v>
      </c>
      <c r="C1254" t="s">
        <v>6281</v>
      </c>
      <c r="D1254">
        <v>16265</v>
      </c>
      <c r="E1254" t="s">
        <v>6279</v>
      </c>
      <c r="G1254" t="s">
        <v>1765</v>
      </c>
      <c r="J1254">
        <v>86</v>
      </c>
      <c r="K1254" s="1" t="s">
        <v>323</v>
      </c>
      <c r="L1254" t="s">
        <v>6280</v>
      </c>
      <c r="M1254">
        <v>15056</v>
      </c>
      <c r="N1254">
        <v>3</v>
      </c>
      <c r="O1254">
        <v>28</v>
      </c>
      <c r="P1254" t="s">
        <v>13118</v>
      </c>
      <c r="Q1254" t="s">
        <v>295</v>
      </c>
      <c r="R1254" t="s">
        <v>965</v>
      </c>
      <c r="T1254" t="s">
        <v>559</v>
      </c>
      <c r="U1254" t="s">
        <v>296</v>
      </c>
    </row>
    <row r="1255" spans="1:21" x14ac:dyDescent="0.3">
      <c r="A1255" s="1" t="s">
        <v>405</v>
      </c>
      <c r="B1255" t="s">
        <v>350</v>
      </c>
      <c r="C1255" t="s">
        <v>6283</v>
      </c>
      <c r="D1255">
        <v>10522</v>
      </c>
      <c r="E1255" t="s">
        <v>405</v>
      </c>
      <c r="G1255" t="s">
        <v>6284</v>
      </c>
      <c r="H1255">
        <v>2</v>
      </c>
      <c r="J1255">
        <v>89</v>
      </c>
      <c r="K1255" s="1" t="s">
        <v>350</v>
      </c>
      <c r="L1255" t="s">
        <v>315</v>
      </c>
      <c r="M1255">
        <v>6302</v>
      </c>
      <c r="N1255">
        <v>10</v>
      </c>
      <c r="O1255">
        <v>34</v>
      </c>
      <c r="P1255" t="s">
        <v>13119</v>
      </c>
      <c r="Q1255" t="s">
        <v>331</v>
      </c>
      <c r="R1255" t="s">
        <v>452</v>
      </c>
      <c r="T1255" t="s">
        <v>945</v>
      </c>
      <c r="U1255" t="s">
        <v>296</v>
      </c>
    </row>
    <row r="1256" spans="1:21" x14ac:dyDescent="0.3">
      <c r="A1256" s="1" t="s">
        <v>6285</v>
      </c>
      <c r="B1256" t="s">
        <v>453</v>
      </c>
      <c r="C1256" t="s">
        <v>6286</v>
      </c>
      <c r="D1256">
        <v>14892</v>
      </c>
      <c r="E1256" t="s">
        <v>6285</v>
      </c>
      <c r="G1256" t="s">
        <v>6287</v>
      </c>
      <c r="J1256">
        <v>27</v>
      </c>
      <c r="K1256" s="1" t="s">
        <v>453</v>
      </c>
      <c r="L1256" t="s">
        <v>4730</v>
      </c>
      <c r="M1256">
        <v>14821</v>
      </c>
      <c r="N1256">
        <v>1</v>
      </c>
      <c r="O1256">
        <v>26</v>
      </c>
      <c r="P1256" t="s">
        <v>13120</v>
      </c>
      <c r="Q1256" t="s">
        <v>399</v>
      </c>
      <c r="R1256" t="s">
        <v>358</v>
      </c>
      <c r="T1256" t="s">
        <v>4242</v>
      </c>
      <c r="U1256" t="s">
        <v>296</v>
      </c>
    </row>
    <row r="1257" spans="1:21" x14ac:dyDescent="0.3">
      <c r="A1257" s="1" t="s">
        <v>6288</v>
      </c>
      <c r="B1257" t="s">
        <v>350</v>
      </c>
      <c r="C1257" t="s">
        <v>6289</v>
      </c>
      <c r="D1257">
        <v>2567879</v>
      </c>
      <c r="E1257" t="s">
        <v>6288</v>
      </c>
      <c r="G1257" t="s">
        <v>2428</v>
      </c>
      <c r="H1257">
        <v>4</v>
      </c>
      <c r="J1257">
        <v>83</v>
      </c>
      <c r="K1257" s="1" t="s">
        <v>350</v>
      </c>
      <c r="L1257" t="s">
        <v>1129</v>
      </c>
      <c r="M1257">
        <v>19387</v>
      </c>
      <c r="N1257">
        <v>2</v>
      </c>
      <c r="O1257">
        <v>26</v>
      </c>
      <c r="P1257" t="s">
        <v>13121</v>
      </c>
      <c r="Q1257" t="s">
        <v>310</v>
      </c>
      <c r="R1257" t="s">
        <v>369</v>
      </c>
      <c r="S1257" t="s">
        <v>512</v>
      </c>
      <c r="T1257" t="s">
        <v>1405</v>
      </c>
      <c r="U1257" t="s">
        <v>513</v>
      </c>
    </row>
    <row r="1258" spans="1:21" x14ac:dyDescent="0.3">
      <c r="A1258" s="1" t="s">
        <v>31</v>
      </c>
      <c r="B1258" t="s">
        <v>453</v>
      </c>
      <c r="C1258" t="s">
        <v>6291</v>
      </c>
      <c r="D1258">
        <v>2980453</v>
      </c>
      <c r="E1258" t="s">
        <v>31</v>
      </c>
      <c r="F1258" t="s">
        <v>367</v>
      </c>
      <c r="G1258" t="s">
        <v>2231</v>
      </c>
      <c r="H1258">
        <v>2</v>
      </c>
      <c r="I1258" t="s">
        <v>6290</v>
      </c>
      <c r="J1258">
        <v>30</v>
      </c>
      <c r="K1258" s="1" t="s">
        <v>453</v>
      </c>
      <c r="L1258" t="s">
        <v>516</v>
      </c>
      <c r="M1258">
        <v>18995</v>
      </c>
      <c r="N1258">
        <v>2</v>
      </c>
      <c r="O1258">
        <v>24</v>
      </c>
      <c r="P1258" t="s">
        <v>13122</v>
      </c>
      <c r="Q1258" t="s">
        <v>310</v>
      </c>
      <c r="R1258" t="s">
        <v>727</v>
      </c>
      <c r="T1258" t="s">
        <v>2007</v>
      </c>
      <c r="U1258" t="s">
        <v>300</v>
      </c>
    </row>
    <row r="1259" spans="1:21" x14ac:dyDescent="0.3">
      <c r="A1259" s="1" t="s">
        <v>6292</v>
      </c>
      <c r="B1259" t="s">
        <v>453</v>
      </c>
      <c r="C1259" t="s">
        <v>6296</v>
      </c>
      <c r="D1259">
        <v>3122716</v>
      </c>
      <c r="E1259" t="s">
        <v>6292</v>
      </c>
      <c r="F1259" t="s">
        <v>697</v>
      </c>
      <c r="G1259" t="s">
        <v>6297</v>
      </c>
      <c r="H1259">
        <v>5</v>
      </c>
      <c r="I1259" t="s">
        <v>6295</v>
      </c>
      <c r="J1259">
        <v>38</v>
      </c>
      <c r="K1259" s="1" t="s">
        <v>453</v>
      </c>
      <c r="L1259" t="s">
        <v>6294</v>
      </c>
      <c r="M1259">
        <v>20318</v>
      </c>
      <c r="N1259">
        <v>1</v>
      </c>
      <c r="O1259">
        <v>23</v>
      </c>
      <c r="P1259" t="s">
        <v>13123</v>
      </c>
      <c r="Q1259" t="s">
        <v>331</v>
      </c>
      <c r="R1259" t="s">
        <v>438</v>
      </c>
      <c r="T1259" t="s">
        <v>6293</v>
      </c>
      <c r="U1259" t="s">
        <v>300</v>
      </c>
    </row>
    <row r="1260" spans="1:21" x14ac:dyDescent="0.3">
      <c r="A1260" s="1" t="s">
        <v>6298</v>
      </c>
      <c r="C1260" t="s">
        <v>6299</v>
      </c>
      <c r="E1260" t="s">
        <v>6298</v>
      </c>
      <c r="J1260">
        <v>0</v>
      </c>
      <c r="K1260" s="1" t="s">
        <v>297</v>
      </c>
      <c r="L1260" t="s">
        <v>2353</v>
      </c>
      <c r="M1260">
        <v>18732</v>
      </c>
      <c r="N1260">
        <v>0</v>
      </c>
      <c r="P1260" t="s">
        <v>13124</v>
      </c>
      <c r="Q1260" t="s">
        <v>297</v>
      </c>
      <c r="R1260" t="s">
        <v>297</v>
      </c>
      <c r="T1260" t="s">
        <v>510</v>
      </c>
      <c r="U1260" t="s">
        <v>296</v>
      </c>
    </row>
    <row r="1261" spans="1:21" x14ac:dyDescent="0.3">
      <c r="A1261" s="1" t="s">
        <v>6300</v>
      </c>
      <c r="B1261" t="s">
        <v>453</v>
      </c>
      <c r="C1261" t="s">
        <v>6301</v>
      </c>
      <c r="D1261">
        <v>14056</v>
      </c>
      <c r="E1261" t="s">
        <v>6300</v>
      </c>
      <c r="G1261" t="s">
        <v>3798</v>
      </c>
      <c r="J1261">
        <v>30</v>
      </c>
      <c r="K1261" s="1" t="s">
        <v>453</v>
      </c>
      <c r="L1261" t="s">
        <v>371</v>
      </c>
      <c r="M1261">
        <v>12762</v>
      </c>
      <c r="N1261">
        <v>4</v>
      </c>
      <c r="O1261">
        <v>30</v>
      </c>
      <c r="P1261" t="s">
        <v>13125</v>
      </c>
      <c r="Q1261" t="s">
        <v>310</v>
      </c>
      <c r="R1261" t="s">
        <v>461</v>
      </c>
      <c r="T1261" t="s">
        <v>314</v>
      </c>
      <c r="U1261" t="s">
        <v>296</v>
      </c>
    </row>
    <row r="1262" spans="1:21" x14ac:dyDescent="0.3">
      <c r="A1262" s="1" t="s">
        <v>6302</v>
      </c>
      <c r="B1262" t="s">
        <v>323</v>
      </c>
      <c r="C1262" t="s">
        <v>6304</v>
      </c>
      <c r="D1262">
        <v>3125999</v>
      </c>
      <c r="E1262" t="s">
        <v>6302</v>
      </c>
      <c r="F1262" t="s">
        <v>710</v>
      </c>
      <c r="G1262" t="s">
        <v>6305</v>
      </c>
      <c r="J1262">
        <v>84</v>
      </c>
      <c r="K1262" s="1" t="s">
        <v>323</v>
      </c>
      <c r="L1262" t="s">
        <v>6303</v>
      </c>
      <c r="M1262">
        <v>21409</v>
      </c>
      <c r="N1262">
        <v>0</v>
      </c>
      <c r="O1262">
        <v>23</v>
      </c>
      <c r="P1262" t="s">
        <v>13126</v>
      </c>
      <c r="Q1262" t="s">
        <v>295</v>
      </c>
      <c r="R1262" t="s">
        <v>1509</v>
      </c>
      <c r="T1262" t="s">
        <v>1750</v>
      </c>
      <c r="U1262" t="s">
        <v>300</v>
      </c>
    </row>
    <row r="1263" spans="1:21" x14ac:dyDescent="0.3">
      <c r="A1263" s="1" t="s">
        <v>6306</v>
      </c>
      <c r="B1263" t="s">
        <v>565</v>
      </c>
      <c r="C1263" t="s">
        <v>6308</v>
      </c>
      <c r="D1263">
        <v>11717</v>
      </c>
      <c r="E1263" t="s">
        <v>6306</v>
      </c>
      <c r="G1263" t="s">
        <v>6309</v>
      </c>
      <c r="J1263">
        <v>44</v>
      </c>
      <c r="K1263" s="1" t="s">
        <v>453</v>
      </c>
      <c r="L1263" t="s">
        <v>6307</v>
      </c>
      <c r="M1263">
        <v>3382</v>
      </c>
      <c r="N1263">
        <v>11</v>
      </c>
      <c r="O1263">
        <v>34</v>
      </c>
      <c r="P1263" t="s">
        <v>13127</v>
      </c>
      <c r="Q1263" t="s">
        <v>347</v>
      </c>
      <c r="R1263" t="s">
        <v>528</v>
      </c>
      <c r="T1263" t="s">
        <v>1013</v>
      </c>
      <c r="U1263" t="s">
        <v>296</v>
      </c>
    </row>
    <row r="1264" spans="1:21" x14ac:dyDescent="0.3">
      <c r="A1264" s="1" t="s">
        <v>6310</v>
      </c>
      <c r="B1264" t="s">
        <v>453</v>
      </c>
      <c r="C1264" t="s">
        <v>6312</v>
      </c>
      <c r="D1264">
        <v>2576303</v>
      </c>
      <c r="E1264" t="s">
        <v>6310</v>
      </c>
      <c r="G1264" t="s">
        <v>6313</v>
      </c>
      <c r="I1264" t="s">
        <v>6311</v>
      </c>
      <c r="J1264">
        <v>43</v>
      </c>
      <c r="K1264" s="1" t="s">
        <v>453</v>
      </c>
      <c r="L1264" t="s">
        <v>1665</v>
      </c>
      <c r="M1264">
        <v>16898</v>
      </c>
      <c r="N1264">
        <v>4</v>
      </c>
      <c r="O1264">
        <v>25</v>
      </c>
      <c r="P1264" t="s">
        <v>13128</v>
      </c>
      <c r="Q1264" t="s">
        <v>403</v>
      </c>
      <c r="R1264" t="s">
        <v>745</v>
      </c>
      <c r="T1264" t="s">
        <v>649</v>
      </c>
      <c r="U1264" t="s">
        <v>296</v>
      </c>
    </row>
    <row r="1265" spans="1:21" x14ac:dyDescent="0.3">
      <c r="A1265" s="1" t="s">
        <v>6314</v>
      </c>
      <c r="B1265" t="s">
        <v>350</v>
      </c>
      <c r="C1265" t="s">
        <v>6316</v>
      </c>
      <c r="D1265">
        <v>13616</v>
      </c>
      <c r="E1265" t="s">
        <v>6314</v>
      </c>
      <c r="G1265" t="s">
        <v>5781</v>
      </c>
      <c r="H1265">
        <v>2</v>
      </c>
      <c r="J1265">
        <v>15</v>
      </c>
      <c r="K1265" s="1" t="s">
        <v>350</v>
      </c>
      <c r="L1265" t="s">
        <v>2746</v>
      </c>
      <c r="M1265">
        <v>10961</v>
      </c>
      <c r="N1265">
        <v>7</v>
      </c>
      <c r="O1265">
        <v>31</v>
      </c>
      <c r="P1265" t="s">
        <v>13129</v>
      </c>
      <c r="Q1265" t="s">
        <v>310</v>
      </c>
      <c r="R1265" t="s">
        <v>432</v>
      </c>
      <c r="T1265" t="s">
        <v>6315</v>
      </c>
      <c r="U1265" t="s">
        <v>296</v>
      </c>
    </row>
    <row r="1266" spans="1:21" x14ac:dyDescent="0.3">
      <c r="A1266" s="1" t="s">
        <v>6318</v>
      </c>
      <c r="B1266" t="s">
        <v>350</v>
      </c>
      <c r="C1266" t="s">
        <v>6319</v>
      </c>
      <c r="D1266">
        <v>4047646</v>
      </c>
      <c r="E1266" t="s">
        <v>6318</v>
      </c>
      <c r="F1266" t="s">
        <v>555</v>
      </c>
      <c r="G1266" t="s">
        <v>2042</v>
      </c>
      <c r="H1266">
        <v>1</v>
      </c>
      <c r="J1266">
        <v>11</v>
      </c>
      <c r="K1266" s="1" t="s">
        <v>350</v>
      </c>
      <c r="L1266" t="s">
        <v>784</v>
      </c>
      <c r="M1266">
        <v>21042</v>
      </c>
      <c r="N1266">
        <v>0</v>
      </c>
      <c r="O1266">
        <v>22</v>
      </c>
      <c r="P1266" t="s">
        <v>13130</v>
      </c>
      <c r="Q1266" t="s">
        <v>310</v>
      </c>
      <c r="R1266" t="s">
        <v>614</v>
      </c>
      <c r="T1266" t="s">
        <v>2371</v>
      </c>
      <c r="U1266" t="s">
        <v>300</v>
      </c>
    </row>
    <row r="1267" spans="1:21" x14ac:dyDescent="0.3">
      <c r="A1267" s="1" t="s">
        <v>6320</v>
      </c>
      <c r="B1267" t="s">
        <v>350</v>
      </c>
      <c r="C1267" t="s">
        <v>6323</v>
      </c>
      <c r="D1267">
        <v>3916085</v>
      </c>
      <c r="E1267" t="s">
        <v>6320</v>
      </c>
      <c r="G1267" t="s">
        <v>4884</v>
      </c>
      <c r="I1267" t="s">
        <v>6322</v>
      </c>
      <c r="J1267">
        <v>12</v>
      </c>
      <c r="K1267" s="1" t="s">
        <v>350</v>
      </c>
      <c r="L1267" t="s">
        <v>498</v>
      </c>
      <c r="M1267">
        <v>20352</v>
      </c>
      <c r="N1267">
        <v>1</v>
      </c>
      <c r="O1267">
        <v>26</v>
      </c>
      <c r="P1267" t="s">
        <v>13131</v>
      </c>
      <c r="Q1267" t="s">
        <v>331</v>
      </c>
      <c r="R1267" t="s">
        <v>818</v>
      </c>
      <c r="T1267" t="s">
        <v>6321</v>
      </c>
      <c r="U1267" t="s">
        <v>296</v>
      </c>
    </row>
    <row r="1268" spans="1:21" x14ac:dyDescent="0.3">
      <c r="A1268" s="1" t="s">
        <v>6324</v>
      </c>
      <c r="B1268" t="s">
        <v>313</v>
      </c>
      <c r="C1268" t="s">
        <v>6326</v>
      </c>
      <c r="D1268">
        <v>2567767</v>
      </c>
      <c r="E1268" t="s">
        <v>6324</v>
      </c>
      <c r="G1268" t="s">
        <v>6327</v>
      </c>
      <c r="J1268">
        <v>48</v>
      </c>
      <c r="K1268" s="1" t="s">
        <v>313</v>
      </c>
      <c r="L1268" t="s">
        <v>6325</v>
      </c>
      <c r="M1268">
        <v>18813</v>
      </c>
      <c r="N1268">
        <v>3</v>
      </c>
      <c r="O1268">
        <v>26</v>
      </c>
      <c r="P1268" t="s">
        <v>13132</v>
      </c>
      <c r="Q1268" t="s">
        <v>331</v>
      </c>
      <c r="R1268" t="s">
        <v>377</v>
      </c>
      <c r="T1268" t="s">
        <v>508</v>
      </c>
      <c r="U1268" t="s">
        <v>296</v>
      </c>
    </row>
    <row r="1269" spans="1:21" x14ac:dyDescent="0.3">
      <c r="A1269" s="1" t="s">
        <v>6328</v>
      </c>
      <c r="B1269" t="s">
        <v>350</v>
      </c>
      <c r="C1269" t="s">
        <v>6330</v>
      </c>
      <c r="E1269" t="s">
        <v>6328</v>
      </c>
      <c r="J1269">
        <v>1</v>
      </c>
      <c r="K1269" s="1" t="s">
        <v>350</v>
      </c>
      <c r="L1269" t="s">
        <v>6329</v>
      </c>
      <c r="M1269">
        <v>21576</v>
      </c>
      <c r="N1269">
        <v>0</v>
      </c>
      <c r="P1269" t="s">
        <v>13133</v>
      </c>
      <c r="Q1269" t="s">
        <v>305</v>
      </c>
      <c r="R1269" t="s">
        <v>699</v>
      </c>
      <c r="T1269" t="s">
        <v>1557</v>
      </c>
      <c r="U1269" t="s">
        <v>296</v>
      </c>
    </row>
    <row r="1270" spans="1:21" x14ac:dyDescent="0.3">
      <c r="A1270" s="1" t="s">
        <v>6331</v>
      </c>
      <c r="B1270" t="s">
        <v>350</v>
      </c>
      <c r="C1270" t="s">
        <v>6332</v>
      </c>
      <c r="E1270" t="s">
        <v>6331</v>
      </c>
      <c r="J1270">
        <v>5</v>
      </c>
      <c r="K1270" s="1" t="s">
        <v>350</v>
      </c>
      <c r="L1270" t="s">
        <v>5644</v>
      </c>
      <c r="M1270">
        <v>21527</v>
      </c>
      <c r="N1270">
        <v>0</v>
      </c>
      <c r="P1270" t="s">
        <v>13134</v>
      </c>
      <c r="Q1270" t="s">
        <v>347</v>
      </c>
      <c r="R1270" t="s">
        <v>646</v>
      </c>
      <c r="T1270" t="s">
        <v>383</v>
      </c>
      <c r="U1270" t="s">
        <v>296</v>
      </c>
    </row>
    <row r="1271" spans="1:21" x14ac:dyDescent="0.3">
      <c r="A1271" s="1" t="s">
        <v>6333</v>
      </c>
      <c r="B1271" t="s">
        <v>350</v>
      </c>
      <c r="C1271" t="s">
        <v>6335</v>
      </c>
      <c r="D1271">
        <v>4378381</v>
      </c>
      <c r="E1271" t="s">
        <v>6333</v>
      </c>
      <c r="G1271" t="s">
        <v>2720</v>
      </c>
      <c r="I1271" t="s">
        <v>6334</v>
      </c>
      <c r="J1271">
        <v>1</v>
      </c>
      <c r="K1271" s="1" t="s">
        <v>350</v>
      </c>
      <c r="L1271" t="s">
        <v>1786</v>
      </c>
      <c r="M1271">
        <v>20698</v>
      </c>
      <c r="N1271">
        <v>1</v>
      </c>
      <c r="O1271">
        <v>29</v>
      </c>
      <c r="P1271" t="s">
        <v>13135</v>
      </c>
      <c r="Q1271" t="s">
        <v>331</v>
      </c>
      <c r="R1271" t="s">
        <v>571</v>
      </c>
      <c r="T1271" t="s">
        <v>1132</v>
      </c>
      <c r="U1271" t="s">
        <v>296</v>
      </c>
    </row>
    <row r="1272" spans="1:21" x14ac:dyDescent="0.3">
      <c r="A1272" s="1" t="s">
        <v>6336</v>
      </c>
      <c r="B1272" t="s">
        <v>313</v>
      </c>
      <c r="C1272" t="s">
        <v>6339</v>
      </c>
      <c r="D1272">
        <v>3050022</v>
      </c>
      <c r="E1272" t="s">
        <v>6336</v>
      </c>
      <c r="F1272" t="s">
        <v>342</v>
      </c>
      <c r="G1272" t="s">
        <v>3704</v>
      </c>
      <c r="I1272" t="s">
        <v>6338</v>
      </c>
      <c r="J1272">
        <v>6</v>
      </c>
      <c r="K1272" s="1" t="s">
        <v>313</v>
      </c>
      <c r="L1272" t="s">
        <v>6337</v>
      </c>
      <c r="M1272">
        <v>20209</v>
      </c>
      <c r="N1272">
        <v>1</v>
      </c>
      <c r="O1272">
        <v>24</v>
      </c>
      <c r="P1272" t="s">
        <v>13136</v>
      </c>
      <c r="Q1272" t="s">
        <v>426</v>
      </c>
      <c r="R1272" t="s">
        <v>578</v>
      </c>
      <c r="T1272" t="s">
        <v>732</v>
      </c>
      <c r="U1272" t="s">
        <v>306</v>
      </c>
    </row>
    <row r="1273" spans="1:21" x14ac:dyDescent="0.3">
      <c r="A1273" s="1" t="s">
        <v>6340</v>
      </c>
      <c r="B1273" t="s">
        <v>350</v>
      </c>
      <c r="C1273" t="s">
        <v>6341</v>
      </c>
      <c r="D1273">
        <v>3050301</v>
      </c>
      <c r="E1273" t="s">
        <v>6340</v>
      </c>
      <c r="G1273" t="s">
        <v>6342</v>
      </c>
      <c r="H1273">
        <v>4</v>
      </c>
      <c r="J1273">
        <v>1</v>
      </c>
      <c r="K1273" s="1" t="s">
        <v>350</v>
      </c>
      <c r="L1273" t="s">
        <v>4162</v>
      </c>
      <c r="M1273">
        <v>20423</v>
      </c>
      <c r="N1273">
        <v>0</v>
      </c>
      <c r="O1273">
        <v>22</v>
      </c>
      <c r="P1273" t="s">
        <v>13137</v>
      </c>
      <c r="Q1273" t="s">
        <v>347</v>
      </c>
      <c r="R1273" t="s">
        <v>931</v>
      </c>
      <c r="T1273" t="s">
        <v>593</v>
      </c>
      <c r="U1273" t="s">
        <v>296</v>
      </c>
    </row>
    <row r="1274" spans="1:21" x14ac:dyDescent="0.3">
      <c r="A1274" s="1" t="s">
        <v>6343</v>
      </c>
      <c r="C1274" t="s">
        <v>6345</v>
      </c>
      <c r="E1274" t="s">
        <v>6343</v>
      </c>
      <c r="J1274">
        <v>0</v>
      </c>
      <c r="K1274" s="1" t="s">
        <v>297</v>
      </c>
      <c r="L1274" t="s">
        <v>1656</v>
      </c>
      <c r="M1274">
        <v>17924</v>
      </c>
      <c r="N1274">
        <v>0</v>
      </c>
      <c r="P1274" t="s">
        <v>13138</v>
      </c>
      <c r="Q1274" t="s">
        <v>297</v>
      </c>
      <c r="R1274" t="s">
        <v>297</v>
      </c>
      <c r="T1274" t="s">
        <v>6344</v>
      </c>
      <c r="U1274" t="s">
        <v>296</v>
      </c>
    </row>
    <row r="1275" spans="1:21" x14ac:dyDescent="0.3">
      <c r="A1275" s="1" t="s">
        <v>128</v>
      </c>
      <c r="B1275" t="s">
        <v>453</v>
      </c>
      <c r="C1275" t="s">
        <v>6348</v>
      </c>
      <c r="D1275">
        <v>3054850</v>
      </c>
      <c r="E1275" t="s">
        <v>128</v>
      </c>
      <c r="F1275" t="s">
        <v>373</v>
      </c>
      <c r="G1275" t="s">
        <v>6349</v>
      </c>
      <c r="H1275">
        <v>1</v>
      </c>
      <c r="I1275" t="s">
        <v>6347</v>
      </c>
      <c r="J1275">
        <v>41</v>
      </c>
      <c r="K1275" s="1" t="s">
        <v>453</v>
      </c>
      <c r="L1275" t="s">
        <v>6346</v>
      </c>
      <c r="M1275">
        <v>18878</v>
      </c>
      <c r="N1275">
        <v>2</v>
      </c>
      <c r="O1275">
        <v>24</v>
      </c>
      <c r="P1275" t="s">
        <v>13139</v>
      </c>
      <c r="Q1275" t="s">
        <v>403</v>
      </c>
      <c r="R1275" t="s">
        <v>1240</v>
      </c>
      <c r="T1275" t="s">
        <v>3135</v>
      </c>
      <c r="U1275" t="s">
        <v>300</v>
      </c>
    </row>
    <row r="1276" spans="1:21" x14ac:dyDescent="0.3">
      <c r="A1276" s="1" t="s">
        <v>6350</v>
      </c>
      <c r="B1276" t="s">
        <v>350</v>
      </c>
      <c r="C1276" t="s">
        <v>6353</v>
      </c>
      <c r="E1276" t="s">
        <v>6350</v>
      </c>
      <c r="G1276" t="s">
        <v>6354</v>
      </c>
      <c r="J1276">
        <v>87</v>
      </c>
      <c r="K1276" s="1" t="s">
        <v>350</v>
      </c>
      <c r="L1276" t="s">
        <v>6352</v>
      </c>
      <c r="M1276">
        <v>1854</v>
      </c>
      <c r="N1276">
        <v>8</v>
      </c>
      <c r="O1276">
        <v>32</v>
      </c>
      <c r="P1276" t="s">
        <v>13140</v>
      </c>
      <c r="Q1276" t="s">
        <v>347</v>
      </c>
      <c r="R1276" t="s">
        <v>582</v>
      </c>
      <c r="T1276" t="s">
        <v>6351</v>
      </c>
      <c r="U1276" t="s">
        <v>296</v>
      </c>
    </row>
    <row r="1277" spans="1:21" x14ac:dyDescent="0.3">
      <c r="A1277" s="1" t="s">
        <v>6355</v>
      </c>
      <c r="B1277" t="s">
        <v>350</v>
      </c>
      <c r="C1277" t="s">
        <v>6357</v>
      </c>
      <c r="D1277">
        <v>15252</v>
      </c>
      <c r="E1277" t="s">
        <v>6355</v>
      </c>
      <c r="G1277" t="s">
        <v>6358</v>
      </c>
      <c r="J1277">
        <v>81</v>
      </c>
      <c r="K1277" s="1" t="s">
        <v>350</v>
      </c>
      <c r="L1277" t="s">
        <v>6356</v>
      </c>
      <c r="M1277">
        <v>15566</v>
      </c>
      <c r="N1277">
        <v>4</v>
      </c>
      <c r="O1277">
        <v>29</v>
      </c>
      <c r="P1277" t="s">
        <v>13141</v>
      </c>
      <c r="Q1277" t="s">
        <v>320</v>
      </c>
      <c r="R1277" t="s">
        <v>319</v>
      </c>
      <c r="T1277" t="s">
        <v>559</v>
      </c>
      <c r="U1277" t="s">
        <v>296</v>
      </c>
    </row>
    <row r="1278" spans="1:21" x14ac:dyDescent="0.3">
      <c r="A1278" s="1" t="s">
        <v>6359</v>
      </c>
      <c r="B1278" t="s">
        <v>350</v>
      </c>
      <c r="C1278" t="s">
        <v>6362</v>
      </c>
      <c r="D1278">
        <v>4061956</v>
      </c>
      <c r="E1278" t="s">
        <v>6359</v>
      </c>
      <c r="F1278" t="s">
        <v>304</v>
      </c>
      <c r="H1278">
        <v>4</v>
      </c>
      <c r="J1278">
        <v>9</v>
      </c>
      <c r="K1278" s="1" t="s">
        <v>350</v>
      </c>
      <c r="L1278" t="s">
        <v>6361</v>
      </c>
      <c r="M1278">
        <v>21349</v>
      </c>
      <c r="N1278">
        <v>0</v>
      </c>
      <c r="P1278" t="s">
        <v>13142</v>
      </c>
      <c r="Q1278" t="s">
        <v>331</v>
      </c>
      <c r="R1278" t="s">
        <v>438</v>
      </c>
      <c r="T1278" t="s">
        <v>6360</v>
      </c>
      <c r="U1278" t="s">
        <v>300</v>
      </c>
    </row>
    <row r="1279" spans="1:21" x14ac:dyDescent="0.3">
      <c r="A1279" s="1" t="s">
        <v>6365</v>
      </c>
      <c r="B1279" t="s">
        <v>453</v>
      </c>
      <c r="C1279" t="s">
        <v>6366</v>
      </c>
      <c r="D1279">
        <v>2511055</v>
      </c>
      <c r="E1279" t="s">
        <v>6365</v>
      </c>
      <c r="G1279" t="s">
        <v>3021</v>
      </c>
      <c r="J1279">
        <v>32</v>
      </c>
      <c r="K1279" s="1" t="s">
        <v>453</v>
      </c>
      <c r="L1279" t="s">
        <v>784</v>
      </c>
      <c r="M1279">
        <v>17288</v>
      </c>
      <c r="N1279">
        <v>0</v>
      </c>
      <c r="O1279">
        <v>25</v>
      </c>
      <c r="P1279" t="s">
        <v>13143</v>
      </c>
      <c r="Q1279" t="s">
        <v>347</v>
      </c>
      <c r="R1279" t="s">
        <v>958</v>
      </c>
      <c r="T1279" t="s">
        <v>575</v>
      </c>
      <c r="U1279" t="s">
        <v>296</v>
      </c>
    </row>
    <row r="1280" spans="1:21" x14ac:dyDescent="0.3">
      <c r="A1280" s="1" t="s">
        <v>6367</v>
      </c>
      <c r="B1280" t="s">
        <v>323</v>
      </c>
      <c r="C1280" t="s">
        <v>6370</v>
      </c>
      <c r="D1280">
        <v>15515</v>
      </c>
      <c r="E1280" t="s">
        <v>6367</v>
      </c>
      <c r="G1280" t="s">
        <v>6371</v>
      </c>
      <c r="I1280" t="s">
        <v>6369</v>
      </c>
      <c r="J1280">
        <v>85</v>
      </c>
      <c r="K1280" s="1" t="s">
        <v>323</v>
      </c>
      <c r="L1280" t="s">
        <v>6368</v>
      </c>
      <c r="M1280">
        <v>14820</v>
      </c>
      <c r="N1280">
        <v>7</v>
      </c>
      <c r="O1280">
        <v>31</v>
      </c>
      <c r="P1280" t="s">
        <v>13144</v>
      </c>
      <c r="Q1280" t="s">
        <v>295</v>
      </c>
      <c r="R1280" t="s">
        <v>1273</v>
      </c>
      <c r="T1280" t="s">
        <v>1211</v>
      </c>
      <c r="U1280" t="s">
        <v>296</v>
      </c>
    </row>
    <row r="1281" spans="1:21" x14ac:dyDescent="0.3">
      <c r="A1281" s="1" t="s">
        <v>6372</v>
      </c>
      <c r="B1281" t="s">
        <v>453</v>
      </c>
      <c r="C1281" t="s">
        <v>6373</v>
      </c>
      <c r="D1281">
        <v>15929</v>
      </c>
      <c r="E1281" t="s">
        <v>6372</v>
      </c>
      <c r="G1281" t="s">
        <v>3159</v>
      </c>
      <c r="J1281">
        <v>29</v>
      </c>
      <c r="K1281" s="1" t="s">
        <v>453</v>
      </c>
      <c r="L1281" t="s">
        <v>5723</v>
      </c>
      <c r="M1281">
        <v>15089</v>
      </c>
      <c r="N1281">
        <v>2</v>
      </c>
      <c r="O1281">
        <v>28</v>
      </c>
      <c r="P1281" t="s">
        <v>13145</v>
      </c>
      <c r="Q1281" t="s">
        <v>331</v>
      </c>
      <c r="R1281" t="s">
        <v>1240</v>
      </c>
      <c r="T1281" t="s">
        <v>370</v>
      </c>
      <c r="U1281" t="s">
        <v>296</v>
      </c>
    </row>
    <row r="1282" spans="1:21" x14ac:dyDescent="0.3">
      <c r="A1282" s="1" t="s">
        <v>6375</v>
      </c>
      <c r="B1282" t="s">
        <v>350</v>
      </c>
      <c r="C1282" t="s">
        <v>6376</v>
      </c>
      <c r="D1282">
        <v>14027</v>
      </c>
      <c r="E1282" t="s">
        <v>6375</v>
      </c>
      <c r="G1282" t="s">
        <v>2427</v>
      </c>
      <c r="J1282">
        <v>15</v>
      </c>
      <c r="K1282" s="1" t="s">
        <v>350</v>
      </c>
      <c r="L1282" t="s">
        <v>784</v>
      </c>
      <c r="M1282">
        <v>13078</v>
      </c>
      <c r="N1282">
        <v>5</v>
      </c>
      <c r="O1282">
        <v>29</v>
      </c>
      <c r="P1282" t="s">
        <v>13146</v>
      </c>
      <c r="Q1282" t="s">
        <v>362</v>
      </c>
      <c r="R1282" t="s">
        <v>66</v>
      </c>
      <c r="T1282" t="s">
        <v>658</v>
      </c>
      <c r="U1282" t="s">
        <v>296</v>
      </c>
    </row>
    <row r="1283" spans="1:21" x14ac:dyDescent="0.3">
      <c r="A1283" s="1" t="s">
        <v>6377</v>
      </c>
      <c r="B1283" t="s">
        <v>323</v>
      </c>
      <c r="C1283" t="s">
        <v>6379</v>
      </c>
      <c r="E1283" t="s">
        <v>6377</v>
      </c>
      <c r="G1283" t="s">
        <v>6380</v>
      </c>
      <c r="J1283">
        <v>86</v>
      </c>
      <c r="K1283" s="1" t="s">
        <v>323</v>
      </c>
      <c r="L1283" t="s">
        <v>6378</v>
      </c>
      <c r="M1283">
        <v>9253</v>
      </c>
      <c r="N1283">
        <v>9</v>
      </c>
      <c r="O1283">
        <v>34</v>
      </c>
      <c r="P1283" t="s">
        <v>13147</v>
      </c>
      <c r="Q1283" t="s">
        <v>295</v>
      </c>
      <c r="R1283" t="s">
        <v>1012</v>
      </c>
      <c r="T1283" t="s">
        <v>3491</v>
      </c>
      <c r="U1283" t="s">
        <v>296</v>
      </c>
    </row>
    <row r="1284" spans="1:21" x14ac:dyDescent="0.3">
      <c r="A1284" s="1" t="s">
        <v>224</v>
      </c>
      <c r="B1284" t="s">
        <v>323</v>
      </c>
      <c r="C1284" t="s">
        <v>6383</v>
      </c>
      <c r="D1284">
        <v>3054212</v>
      </c>
      <c r="E1284" t="s">
        <v>224</v>
      </c>
      <c r="F1284" t="s">
        <v>555</v>
      </c>
      <c r="G1284" t="s">
        <v>3285</v>
      </c>
      <c r="H1284">
        <v>2</v>
      </c>
      <c r="I1284" t="s">
        <v>6382</v>
      </c>
      <c r="J1284">
        <v>81</v>
      </c>
      <c r="K1284" s="1" t="s">
        <v>323</v>
      </c>
      <c r="L1284" t="s">
        <v>829</v>
      </c>
      <c r="M1284">
        <v>18990</v>
      </c>
      <c r="N1284">
        <v>2</v>
      </c>
      <c r="O1284">
        <v>23</v>
      </c>
      <c r="P1284" t="s">
        <v>13148</v>
      </c>
      <c r="Q1284" t="s">
        <v>320</v>
      </c>
      <c r="R1284" t="s">
        <v>1056</v>
      </c>
      <c r="S1284" t="s">
        <v>1067</v>
      </c>
      <c r="T1284" t="s">
        <v>6381</v>
      </c>
      <c r="U1284" t="s">
        <v>300</v>
      </c>
    </row>
    <row r="1285" spans="1:21" x14ac:dyDescent="0.3">
      <c r="A1285" s="1" t="s">
        <v>132</v>
      </c>
      <c r="B1285" t="s">
        <v>453</v>
      </c>
      <c r="C1285" t="s">
        <v>6386</v>
      </c>
      <c r="D1285">
        <v>3128720</v>
      </c>
      <c r="E1285" t="s">
        <v>132</v>
      </c>
      <c r="F1285" t="s">
        <v>672</v>
      </c>
      <c r="G1285" t="s">
        <v>903</v>
      </c>
      <c r="H1285">
        <v>1</v>
      </c>
      <c r="I1285" t="s">
        <v>6385</v>
      </c>
      <c r="J1285">
        <v>24</v>
      </c>
      <c r="K1285" s="1" t="s">
        <v>453</v>
      </c>
      <c r="L1285" t="s">
        <v>6384</v>
      </c>
      <c r="M1285">
        <v>19798</v>
      </c>
      <c r="N1285">
        <v>1</v>
      </c>
      <c r="O1285">
        <v>23</v>
      </c>
      <c r="P1285" t="s">
        <v>13149</v>
      </c>
      <c r="Q1285" t="s">
        <v>362</v>
      </c>
      <c r="R1285" t="s">
        <v>501</v>
      </c>
      <c r="T1285" t="s">
        <v>717</v>
      </c>
      <c r="U1285" t="s">
        <v>300</v>
      </c>
    </row>
    <row r="1286" spans="1:21" x14ac:dyDescent="0.3">
      <c r="A1286" s="1" t="s">
        <v>6387</v>
      </c>
      <c r="C1286" t="s">
        <v>6389</v>
      </c>
      <c r="E1286" t="s">
        <v>6387</v>
      </c>
      <c r="J1286">
        <v>0</v>
      </c>
      <c r="K1286" s="1" t="s">
        <v>297</v>
      </c>
      <c r="L1286" t="s">
        <v>6388</v>
      </c>
      <c r="M1286">
        <v>19782</v>
      </c>
      <c r="N1286">
        <v>0</v>
      </c>
      <c r="P1286" t="s">
        <v>13150</v>
      </c>
      <c r="Q1286" t="s">
        <v>297</v>
      </c>
      <c r="R1286" t="s">
        <v>297</v>
      </c>
      <c r="T1286" t="s">
        <v>643</v>
      </c>
      <c r="U1286" t="s">
        <v>296</v>
      </c>
    </row>
    <row r="1287" spans="1:21" x14ac:dyDescent="0.3">
      <c r="A1287" s="1" t="s">
        <v>6390</v>
      </c>
      <c r="B1287" t="s">
        <v>323</v>
      </c>
      <c r="C1287" t="s">
        <v>6393</v>
      </c>
      <c r="D1287">
        <v>3121396</v>
      </c>
      <c r="E1287" t="s">
        <v>6390</v>
      </c>
      <c r="G1287" t="s">
        <v>3436</v>
      </c>
      <c r="I1287" t="s">
        <v>6392</v>
      </c>
      <c r="J1287">
        <v>86</v>
      </c>
      <c r="K1287" s="1" t="s">
        <v>323</v>
      </c>
      <c r="L1287" t="s">
        <v>6391</v>
      </c>
      <c r="M1287">
        <v>20329</v>
      </c>
      <c r="N1287">
        <v>1</v>
      </c>
      <c r="O1287">
        <v>24</v>
      </c>
      <c r="P1287" t="s">
        <v>13151</v>
      </c>
      <c r="Q1287" t="s">
        <v>426</v>
      </c>
      <c r="R1287" t="s">
        <v>585</v>
      </c>
      <c r="T1287" t="s">
        <v>1088</v>
      </c>
      <c r="U1287" t="s">
        <v>296</v>
      </c>
    </row>
    <row r="1288" spans="1:21" x14ac:dyDescent="0.3">
      <c r="A1288" s="1" t="s">
        <v>6395</v>
      </c>
      <c r="B1288" t="s">
        <v>350</v>
      </c>
      <c r="C1288" t="s">
        <v>6398</v>
      </c>
      <c r="D1288">
        <v>15547</v>
      </c>
      <c r="E1288" t="s">
        <v>6395</v>
      </c>
      <c r="G1288" t="s">
        <v>507</v>
      </c>
      <c r="J1288">
        <v>11</v>
      </c>
      <c r="K1288" s="1" t="s">
        <v>350</v>
      </c>
      <c r="L1288" t="s">
        <v>6397</v>
      </c>
      <c r="M1288">
        <v>15714</v>
      </c>
      <c r="N1288">
        <v>7</v>
      </c>
      <c r="O1288">
        <v>29</v>
      </c>
      <c r="P1288" t="s">
        <v>13152</v>
      </c>
      <c r="Q1288" t="s">
        <v>320</v>
      </c>
      <c r="R1288" t="s">
        <v>727</v>
      </c>
      <c r="T1288" t="s">
        <v>6396</v>
      </c>
      <c r="U1288" t="s">
        <v>296</v>
      </c>
    </row>
    <row r="1289" spans="1:21" x14ac:dyDescent="0.3">
      <c r="A1289" s="1" t="s">
        <v>6399</v>
      </c>
      <c r="B1289" t="s">
        <v>453</v>
      </c>
      <c r="C1289" t="s">
        <v>6401</v>
      </c>
      <c r="D1289">
        <v>14255</v>
      </c>
      <c r="E1289" t="s">
        <v>6399</v>
      </c>
      <c r="G1289" t="s">
        <v>6402</v>
      </c>
      <c r="J1289">
        <v>35</v>
      </c>
      <c r="K1289" s="1" t="s">
        <v>453</v>
      </c>
      <c r="L1289" t="s">
        <v>1294</v>
      </c>
      <c r="M1289">
        <v>12985</v>
      </c>
      <c r="N1289">
        <v>8</v>
      </c>
      <c r="O1289">
        <v>30</v>
      </c>
      <c r="P1289" t="s">
        <v>13153</v>
      </c>
      <c r="Q1289" t="s">
        <v>399</v>
      </c>
      <c r="R1289" t="s">
        <v>842</v>
      </c>
      <c r="T1289" t="s">
        <v>6400</v>
      </c>
      <c r="U1289" t="s">
        <v>296</v>
      </c>
    </row>
    <row r="1290" spans="1:21" x14ac:dyDescent="0.3">
      <c r="A1290" s="1" t="s">
        <v>183</v>
      </c>
      <c r="B1290" t="s">
        <v>350</v>
      </c>
      <c r="C1290" t="s">
        <v>6406</v>
      </c>
      <c r="D1290">
        <v>3728254</v>
      </c>
      <c r="E1290" t="s">
        <v>183</v>
      </c>
      <c r="F1290" t="s">
        <v>304</v>
      </c>
      <c r="G1290" t="s">
        <v>309</v>
      </c>
      <c r="H1290">
        <v>2</v>
      </c>
      <c r="I1290" t="s">
        <v>6405</v>
      </c>
      <c r="J1290">
        <v>11</v>
      </c>
      <c r="K1290" s="1" t="s">
        <v>350</v>
      </c>
      <c r="L1290" t="s">
        <v>6404</v>
      </c>
      <c r="M1290">
        <v>19980</v>
      </c>
      <c r="N1290">
        <v>1</v>
      </c>
      <c r="O1290">
        <v>22</v>
      </c>
      <c r="P1290" t="s">
        <v>13154</v>
      </c>
      <c r="Q1290" t="s">
        <v>347</v>
      </c>
      <c r="R1290" t="s">
        <v>364</v>
      </c>
      <c r="S1290" t="s">
        <v>388</v>
      </c>
      <c r="T1290" t="s">
        <v>1282</v>
      </c>
      <c r="U1290" t="s">
        <v>300</v>
      </c>
    </row>
    <row r="1291" spans="1:21" x14ac:dyDescent="0.3">
      <c r="A1291" s="1" t="s">
        <v>6407</v>
      </c>
      <c r="B1291" t="s">
        <v>453</v>
      </c>
      <c r="C1291" t="s">
        <v>6410</v>
      </c>
      <c r="D1291">
        <v>3127586</v>
      </c>
      <c r="E1291" t="s">
        <v>6407</v>
      </c>
      <c r="F1291" t="s">
        <v>555</v>
      </c>
      <c r="G1291" t="s">
        <v>1158</v>
      </c>
      <c r="H1291">
        <v>4</v>
      </c>
      <c r="I1291" t="s">
        <v>6409</v>
      </c>
      <c r="J1291">
        <v>30</v>
      </c>
      <c r="K1291" s="1" t="s">
        <v>453</v>
      </c>
      <c r="L1291" t="s">
        <v>6408</v>
      </c>
      <c r="M1291">
        <v>19065</v>
      </c>
      <c r="N1291">
        <v>2</v>
      </c>
      <c r="O1291">
        <v>23</v>
      </c>
      <c r="P1291" t="s">
        <v>13155</v>
      </c>
      <c r="Q1291" t="s">
        <v>494</v>
      </c>
      <c r="R1291" t="s">
        <v>1240</v>
      </c>
      <c r="T1291" t="s">
        <v>1196</v>
      </c>
      <c r="U1291" t="s">
        <v>306</v>
      </c>
    </row>
    <row r="1292" spans="1:21" x14ac:dyDescent="0.3">
      <c r="A1292" s="1" t="s">
        <v>6411</v>
      </c>
      <c r="C1292" t="s">
        <v>6412</v>
      </c>
      <c r="E1292" t="s">
        <v>6411</v>
      </c>
      <c r="J1292">
        <v>0</v>
      </c>
      <c r="K1292" s="1" t="s">
        <v>297</v>
      </c>
      <c r="L1292" t="s">
        <v>1245</v>
      </c>
      <c r="M1292">
        <v>18724</v>
      </c>
      <c r="N1292">
        <v>0</v>
      </c>
      <c r="P1292" t="s">
        <v>13156</v>
      </c>
      <c r="Q1292" t="s">
        <v>297</v>
      </c>
      <c r="R1292" t="s">
        <v>297</v>
      </c>
      <c r="T1292" t="s">
        <v>1750</v>
      </c>
      <c r="U1292" t="s">
        <v>296</v>
      </c>
    </row>
    <row r="1293" spans="1:21" x14ac:dyDescent="0.3">
      <c r="A1293" s="1" t="s">
        <v>6415</v>
      </c>
      <c r="B1293" t="s">
        <v>323</v>
      </c>
      <c r="C1293" t="s">
        <v>6417</v>
      </c>
      <c r="D1293">
        <v>2577793</v>
      </c>
      <c r="E1293" t="s">
        <v>6415</v>
      </c>
      <c r="G1293" t="s">
        <v>2295</v>
      </c>
      <c r="J1293">
        <v>81</v>
      </c>
      <c r="K1293" s="1" t="s">
        <v>323</v>
      </c>
      <c r="L1293" t="s">
        <v>6416</v>
      </c>
      <c r="M1293">
        <v>18270</v>
      </c>
      <c r="N1293">
        <v>3</v>
      </c>
      <c r="O1293">
        <v>27</v>
      </c>
      <c r="P1293" t="s">
        <v>13157</v>
      </c>
      <c r="Q1293" t="s">
        <v>295</v>
      </c>
      <c r="R1293" t="s">
        <v>405</v>
      </c>
      <c r="T1293" t="s">
        <v>1767</v>
      </c>
      <c r="U1293" t="s">
        <v>296</v>
      </c>
    </row>
    <row r="1294" spans="1:21" x14ac:dyDescent="0.3">
      <c r="A1294" s="1" t="s">
        <v>6418</v>
      </c>
      <c r="B1294" t="s">
        <v>350</v>
      </c>
      <c r="C1294" t="s">
        <v>6419</v>
      </c>
      <c r="D1294">
        <v>16273</v>
      </c>
      <c r="E1294" t="s">
        <v>6418</v>
      </c>
      <c r="G1294" t="s">
        <v>6420</v>
      </c>
      <c r="J1294">
        <v>3</v>
      </c>
      <c r="K1294" s="1" t="s">
        <v>350</v>
      </c>
      <c r="L1294" t="s">
        <v>1864</v>
      </c>
      <c r="M1294">
        <v>15303</v>
      </c>
      <c r="N1294">
        <v>1</v>
      </c>
      <c r="O1294">
        <v>27</v>
      </c>
      <c r="P1294" t="s">
        <v>13158</v>
      </c>
      <c r="Q1294" t="s">
        <v>331</v>
      </c>
      <c r="R1294" t="s">
        <v>571</v>
      </c>
      <c r="T1294" t="s">
        <v>3989</v>
      </c>
      <c r="U1294" t="s">
        <v>296</v>
      </c>
    </row>
    <row r="1295" spans="1:21" x14ac:dyDescent="0.3">
      <c r="A1295" s="1" t="s">
        <v>6421</v>
      </c>
      <c r="B1295" t="s">
        <v>453</v>
      </c>
      <c r="C1295" t="s">
        <v>6424</v>
      </c>
      <c r="D1295">
        <v>17396</v>
      </c>
      <c r="E1295" t="s">
        <v>6421</v>
      </c>
      <c r="G1295" t="s">
        <v>6425</v>
      </c>
      <c r="I1295" t="s">
        <v>6423</v>
      </c>
      <c r="J1295">
        <v>34</v>
      </c>
      <c r="K1295" s="1" t="s">
        <v>453</v>
      </c>
      <c r="L1295" t="s">
        <v>6422</v>
      </c>
      <c r="M1295">
        <v>16309</v>
      </c>
      <c r="N1295">
        <v>5</v>
      </c>
      <c r="O1295">
        <v>26</v>
      </c>
      <c r="P1295" t="s">
        <v>13159</v>
      </c>
      <c r="Q1295" t="s">
        <v>331</v>
      </c>
      <c r="R1295" t="s">
        <v>977</v>
      </c>
      <c r="T1295" t="s">
        <v>643</v>
      </c>
      <c r="U1295" t="s">
        <v>296</v>
      </c>
    </row>
    <row r="1296" spans="1:21" x14ac:dyDescent="0.3">
      <c r="A1296" s="1" t="s">
        <v>6426</v>
      </c>
      <c r="B1296" t="s">
        <v>350</v>
      </c>
      <c r="C1296" t="s">
        <v>6427</v>
      </c>
      <c r="D1296">
        <v>12588</v>
      </c>
      <c r="E1296" t="s">
        <v>6426</v>
      </c>
      <c r="G1296" t="s">
        <v>3207</v>
      </c>
      <c r="J1296">
        <v>11</v>
      </c>
      <c r="K1296" s="1" t="s">
        <v>350</v>
      </c>
      <c r="L1296" t="s">
        <v>708</v>
      </c>
      <c r="M1296">
        <v>8846</v>
      </c>
      <c r="N1296">
        <v>5</v>
      </c>
      <c r="O1296">
        <v>30</v>
      </c>
      <c r="P1296" t="s">
        <v>13160</v>
      </c>
      <c r="Q1296" t="s">
        <v>331</v>
      </c>
      <c r="R1296" t="s">
        <v>794</v>
      </c>
      <c r="T1296" t="s">
        <v>676</v>
      </c>
      <c r="U1296" t="s">
        <v>296</v>
      </c>
    </row>
    <row r="1297" spans="1:21" x14ac:dyDescent="0.3">
      <c r="A1297" s="1" t="s">
        <v>6428</v>
      </c>
      <c r="B1297" t="s">
        <v>323</v>
      </c>
      <c r="C1297" t="s">
        <v>6430</v>
      </c>
      <c r="D1297">
        <v>2979554</v>
      </c>
      <c r="E1297" t="s">
        <v>6428</v>
      </c>
      <c r="G1297" t="s">
        <v>4853</v>
      </c>
      <c r="I1297" t="s">
        <v>6429</v>
      </c>
      <c r="J1297">
        <v>87</v>
      </c>
      <c r="K1297" s="1" t="s">
        <v>323</v>
      </c>
      <c r="L1297" t="s">
        <v>4159</v>
      </c>
      <c r="M1297">
        <v>19269</v>
      </c>
      <c r="N1297">
        <v>2</v>
      </c>
      <c r="O1297">
        <v>26</v>
      </c>
      <c r="P1297" t="s">
        <v>13161</v>
      </c>
      <c r="Q1297" t="s">
        <v>320</v>
      </c>
      <c r="R1297" t="s">
        <v>460</v>
      </c>
      <c r="T1297" t="s">
        <v>529</v>
      </c>
      <c r="U1297" t="s">
        <v>296</v>
      </c>
    </row>
    <row r="1298" spans="1:21" x14ac:dyDescent="0.3">
      <c r="A1298" s="1" t="s">
        <v>6431</v>
      </c>
      <c r="B1298" t="s">
        <v>323</v>
      </c>
      <c r="C1298" t="s">
        <v>6433</v>
      </c>
      <c r="D1298">
        <v>3123306</v>
      </c>
      <c r="E1298" t="s">
        <v>6431</v>
      </c>
      <c r="G1298" t="s">
        <v>3895</v>
      </c>
      <c r="J1298">
        <v>81</v>
      </c>
      <c r="K1298" s="1" t="s">
        <v>323</v>
      </c>
      <c r="L1298" t="s">
        <v>6432</v>
      </c>
      <c r="M1298">
        <v>19771</v>
      </c>
      <c r="N1298">
        <v>1</v>
      </c>
      <c r="O1298">
        <v>27</v>
      </c>
      <c r="P1298" t="s">
        <v>13162</v>
      </c>
      <c r="Q1298" t="s">
        <v>426</v>
      </c>
      <c r="R1298" t="s">
        <v>518</v>
      </c>
      <c r="T1298" t="s">
        <v>324</v>
      </c>
      <c r="U1298" t="s">
        <v>296</v>
      </c>
    </row>
    <row r="1299" spans="1:21" x14ac:dyDescent="0.3">
      <c r="A1299" s="1" t="s">
        <v>6434</v>
      </c>
      <c r="B1299" t="s">
        <v>313</v>
      </c>
      <c r="C1299" t="s">
        <v>6436</v>
      </c>
      <c r="D1299">
        <v>16943</v>
      </c>
      <c r="E1299" t="s">
        <v>6434</v>
      </c>
      <c r="F1299" t="s">
        <v>724</v>
      </c>
      <c r="G1299" t="s">
        <v>3486</v>
      </c>
      <c r="H1299">
        <v>2</v>
      </c>
      <c r="I1299" t="s">
        <v>6435</v>
      </c>
      <c r="J1299">
        <v>3</v>
      </c>
      <c r="K1299" s="1" t="s">
        <v>313</v>
      </c>
      <c r="L1299" t="s">
        <v>4206</v>
      </c>
      <c r="M1299">
        <v>16211</v>
      </c>
      <c r="N1299">
        <v>5</v>
      </c>
      <c r="O1299">
        <v>29</v>
      </c>
      <c r="P1299" t="s">
        <v>13163</v>
      </c>
      <c r="Q1299" t="s">
        <v>426</v>
      </c>
      <c r="R1299" t="s">
        <v>1844</v>
      </c>
      <c r="T1299" t="s">
        <v>1985</v>
      </c>
      <c r="U1299" t="s">
        <v>300</v>
      </c>
    </row>
    <row r="1300" spans="1:21" x14ac:dyDescent="0.3">
      <c r="A1300" s="1" t="s">
        <v>6437</v>
      </c>
      <c r="B1300" t="s">
        <v>350</v>
      </c>
      <c r="C1300" t="s">
        <v>6439</v>
      </c>
      <c r="E1300" t="s">
        <v>6437</v>
      </c>
      <c r="G1300" t="s">
        <v>467</v>
      </c>
      <c r="J1300">
        <v>14</v>
      </c>
      <c r="K1300" s="1" t="s">
        <v>350</v>
      </c>
      <c r="L1300" t="s">
        <v>6438</v>
      </c>
      <c r="M1300">
        <v>17767</v>
      </c>
      <c r="N1300">
        <v>0</v>
      </c>
      <c r="O1300">
        <v>28</v>
      </c>
      <c r="P1300" t="s">
        <v>13164</v>
      </c>
      <c r="Q1300" t="s">
        <v>403</v>
      </c>
      <c r="R1300" t="s">
        <v>834</v>
      </c>
      <c r="T1300" t="s">
        <v>2964</v>
      </c>
      <c r="U1300" t="s">
        <v>296</v>
      </c>
    </row>
    <row r="1301" spans="1:21" x14ac:dyDescent="0.3">
      <c r="A1301" s="1" t="s">
        <v>6440</v>
      </c>
      <c r="B1301" t="s">
        <v>453</v>
      </c>
      <c r="C1301" t="s">
        <v>6442</v>
      </c>
      <c r="D1301">
        <v>2577283</v>
      </c>
      <c r="E1301" t="s">
        <v>6440</v>
      </c>
      <c r="G1301" t="s">
        <v>6443</v>
      </c>
      <c r="I1301" t="s">
        <v>6441</v>
      </c>
      <c r="J1301">
        <v>25</v>
      </c>
      <c r="K1301" s="1" t="s">
        <v>453</v>
      </c>
      <c r="L1301" t="s">
        <v>4585</v>
      </c>
      <c r="M1301">
        <v>17016</v>
      </c>
      <c r="N1301">
        <v>4</v>
      </c>
      <c r="O1301">
        <v>25</v>
      </c>
      <c r="P1301" t="s">
        <v>13165</v>
      </c>
      <c r="Q1301" t="s">
        <v>399</v>
      </c>
      <c r="R1301" t="s">
        <v>782</v>
      </c>
      <c r="T1301" t="s">
        <v>1646</v>
      </c>
      <c r="U1301" t="s">
        <v>296</v>
      </c>
    </row>
    <row r="1302" spans="1:21" x14ac:dyDescent="0.3">
      <c r="A1302" s="1" t="s">
        <v>6444</v>
      </c>
      <c r="B1302" t="s">
        <v>350</v>
      </c>
      <c r="C1302" t="s">
        <v>6447</v>
      </c>
      <c r="D1302">
        <v>3052549</v>
      </c>
      <c r="E1302" t="s">
        <v>6444</v>
      </c>
      <c r="G1302" t="s">
        <v>2453</v>
      </c>
      <c r="I1302" t="s">
        <v>6446</v>
      </c>
      <c r="J1302">
        <v>25</v>
      </c>
      <c r="K1302" s="1" t="s">
        <v>350</v>
      </c>
      <c r="L1302" t="s">
        <v>6445</v>
      </c>
      <c r="M1302">
        <v>20649</v>
      </c>
      <c r="N1302">
        <v>1</v>
      </c>
      <c r="O1302">
        <v>24</v>
      </c>
      <c r="P1302" t="s">
        <v>13166</v>
      </c>
      <c r="Q1302" t="s">
        <v>403</v>
      </c>
      <c r="R1302" t="s">
        <v>540</v>
      </c>
      <c r="T1302" t="s">
        <v>717</v>
      </c>
      <c r="U1302" t="s">
        <v>296</v>
      </c>
    </row>
    <row r="1303" spans="1:21" x14ac:dyDescent="0.3">
      <c r="A1303" s="1" t="s">
        <v>6448</v>
      </c>
      <c r="C1303" t="s">
        <v>6449</v>
      </c>
      <c r="E1303" t="s">
        <v>6448</v>
      </c>
      <c r="J1303">
        <v>0</v>
      </c>
      <c r="K1303" s="1" t="s">
        <v>297</v>
      </c>
      <c r="L1303" t="s">
        <v>976</v>
      </c>
      <c r="M1303">
        <v>18837</v>
      </c>
      <c r="N1303">
        <v>0</v>
      </c>
      <c r="P1303" t="s">
        <v>13167</v>
      </c>
      <c r="Q1303" t="s">
        <v>297</v>
      </c>
      <c r="R1303" t="s">
        <v>297</v>
      </c>
      <c r="T1303" t="s">
        <v>1557</v>
      </c>
      <c r="U1303" t="s">
        <v>296</v>
      </c>
    </row>
    <row r="1304" spans="1:21" x14ac:dyDescent="0.3">
      <c r="A1304" s="1" t="s">
        <v>6450</v>
      </c>
      <c r="B1304" t="s">
        <v>350</v>
      </c>
      <c r="C1304" t="s">
        <v>6451</v>
      </c>
      <c r="D1304">
        <v>15358</v>
      </c>
      <c r="E1304" t="s">
        <v>6450</v>
      </c>
      <c r="G1304" t="s">
        <v>6452</v>
      </c>
      <c r="H1304">
        <v>3</v>
      </c>
      <c r="J1304">
        <v>17</v>
      </c>
      <c r="K1304" s="1" t="s">
        <v>350</v>
      </c>
      <c r="L1304" t="s">
        <v>2717</v>
      </c>
      <c r="M1304">
        <v>14275</v>
      </c>
      <c r="N1304">
        <v>4</v>
      </c>
      <c r="O1304">
        <v>28</v>
      </c>
      <c r="P1304" t="s">
        <v>13168</v>
      </c>
      <c r="Q1304" t="s">
        <v>347</v>
      </c>
      <c r="R1304" t="s">
        <v>977</v>
      </c>
      <c r="T1304" t="s">
        <v>3018</v>
      </c>
      <c r="U1304" t="s">
        <v>296</v>
      </c>
    </row>
    <row r="1305" spans="1:21" x14ac:dyDescent="0.3">
      <c r="A1305" s="1" t="s">
        <v>6453</v>
      </c>
      <c r="C1305" t="s">
        <v>6455</v>
      </c>
      <c r="E1305" t="s">
        <v>6453</v>
      </c>
      <c r="J1305">
        <v>0</v>
      </c>
      <c r="K1305" s="1" t="s">
        <v>297</v>
      </c>
      <c r="L1305" t="s">
        <v>3674</v>
      </c>
      <c r="M1305">
        <v>17895</v>
      </c>
      <c r="P1305" t="s">
        <v>13169</v>
      </c>
      <c r="Q1305" t="s">
        <v>297</v>
      </c>
      <c r="R1305" t="s">
        <v>297</v>
      </c>
      <c r="T1305" t="s">
        <v>6454</v>
      </c>
      <c r="U1305" t="s">
        <v>296</v>
      </c>
    </row>
    <row r="1306" spans="1:21" x14ac:dyDescent="0.3">
      <c r="A1306" s="1" t="s">
        <v>6457</v>
      </c>
      <c r="B1306" t="s">
        <v>323</v>
      </c>
      <c r="C1306" t="s">
        <v>6460</v>
      </c>
      <c r="D1306">
        <v>3047488</v>
      </c>
      <c r="E1306" t="s">
        <v>6457</v>
      </c>
      <c r="F1306" t="s">
        <v>446</v>
      </c>
      <c r="G1306" t="s">
        <v>6461</v>
      </c>
      <c r="H1306">
        <v>4</v>
      </c>
      <c r="I1306" t="s">
        <v>6459</v>
      </c>
      <c r="J1306">
        <v>88</v>
      </c>
      <c r="K1306" s="1" t="s">
        <v>323</v>
      </c>
      <c r="L1306" t="s">
        <v>6458</v>
      </c>
      <c r="M1306">
        <v>20196</v>
      </c>
      <c r="N1306">
        <v>1</v>
      </c>
      <c r="O1306">
        <v>24</v>
      </c>
      <c r="P1306" t="s">
        <v>13170</v>
      </c>
      <c r="Q1306" t="s">
        <v>295</v>
      </c>
      <c r="R1306" t="s">
        <v>514</v>
      </c>
      <c r="T1306" t="s">
        <v>603</v>
      </c>
      <c r="U1306" t="s">
        <v>306</v>
      </c>
    </row>
    <row r="1307" spans="1:21" x14ac:dyDescent="0.3">
      <c r="A1307" s="1" t="s">
        <v>66</v>
      </c>
      <c r="B1307" t="s">
        <v>453</v>
      </c>
      <c r="C1307" t="s">
        <v>6463</v>
      </c>
      <c r="D1307">
        <v>10452</v>
      </c>
      <c r="E1307" t="s">
        <v>66</v>
      </c>
      <c r="F1307" t="s">
        <v>446</v>
      </c>
      <c r="G1307" t="s">
        <v>6464</v>
      </c>
      <c r="H1307">
        <v>2</v>
      </c>
      <c r="I1307" t="s">
        <v>6462</v>
      </c>
      <c r="J1307">
        <v>26</v>
      </c>
      <c r="K1307" s="1" t="s">
        <v>453</v>
      </c>
      <c r="L1307" t="s">
        <v>1368</v>
      </c>
      <c r="M1307">
        <v>4807</v>
      </c>
      <c r="N1307">
        <v>12</v>
      </c>
      <c r="O1307">
        <v>34</v>
      </c>
      <c r="P1307" t="s">
        <v>13171</v>
      </c>
      <c r="Q1307" t="s">
        <v>331</v>
      </c>
      <c r="R1307" t="s">
        <v>606</v>
      </c>
      <c r="T1307" t="s">
        <v>4656</v>
      </c>
      <c r="U1307" t="s">
        <v>300</v>
      </c>
    </row>
    <row r="1308" spans="1:21" x14ac:dyDescent="0.3">
      <c r="A1308" s="1" t="s">
        <v>6465</v>
      </c>
      <c r="B1308" t="s">
        <v>453</v>
      </c>
      <c r="C1308" t="s">
        <v>6467</v>
      </c>
      <c r="D1308">
        <v>3122976</v>
      </c>
      <c r="E1308" t="s">
        <v>6465</v>
      </c>
      <c r="F1308" t="s">
        <v>539</v>
      </c>
      <c r="G1308" t="s">
        <v>6468</v>
      </c>
      <c r="H1308">
        <v>6</v>
      </c>
      <c r="I1308" t="s">
        <v>6466</v>
      </c>
      <c r="J1308">
        <v>41</v>
      </c>
      <c r="K1308" s="1" t="s">
        <v>453</v>
      </c>
      <c r="L1308" t="s">
        <v>523</v>
      </c>
      <c r="M1308">
        <v>20360</v>
      </c>
      <c r="N1308">
        <v>1</v>
      </c>
      <c r="O1308">
        <v>23</v>
      </c>
      <c r="P1308" t="s">
        <v>13172</v>
      </c>
      <c r="Q1308" t="s">
        <v>362</v>
      </c>
      <c r="R1308" t="s">
        <v>319</v>
      </c>
      <c r="T1308" t="s">
        <v>5763</v>
      </c>
      <c r="U1308" t="s">
        <v>300</v>
      </c>
    </row>
    <row r="1309" spans="1:21" x14ac:dyDescent="0.3">
      <c r="A1309" s="1" t="s">
        <v>6469</v>
      </c>
      <c r="B1309" t="s">
        <v>453</v>
      </c>
      <c r="C1309" t="s">
        <v>6472</v>
      </c>
      <c r="D1309">
        <v>3052163</v>
      </c>
      <c r="E1309" t="s">
        <v>6469</v>
      </c>
      <c r="F1309" t="s">
        <v>367</v>
      </c>
      <c r="G1309" t="s">
        <v>1381</v>
      </c>
      <c r="I1309" t="s">
        <v>6471</v>
      </c>
      <c r="J1309">
        <v>24</v>
      </c>
      <c r="K1309" s="1" t="s">
        <v>453</v>
      </c>
      <c r="L1309" t="s">
        <v>691</v>
      </c>
      <c r="M1309">
        <v>20294</v>
      </c>
      <c r="N1309">
        <v>1</v>
      </c>
      <c r="O1309">
        <v>24</v>
      </c>
      <c r="P1309" t="s">
        <v>13173</v>
      </c>
      <c r="Q1309" t="s">
        <v>362</v>
      </c>
      <c r="R1309" t="s">
        <v>438</v>
      </c>
      <c r="T1309" t="s">
        <v>6470</v>
      </c>
      <c r="U1309" t="s">
        <v>306</v>
      </c>
    </row>
    <row r="1310" spans="1:21" x14ac:dyDescent="0.3">
      <c r="A1310" s="1" t="s">
        <v>6473</v>
      </c>
      <c r="B1310" t="s">
        <v>350</v>
      </c>
      <c r="C1310" t="s">
        <v>6474</v>
      </c>
      <c r="D1310">
        <v>13703</v>
      </c>
      <c r="E1310" t="s">
        <v>6473</v>
      </c>
      <c r="G1310" t="s">
        <v>6475</v>
      </c>
      <c r="J1310">
        <v>83</v>
      </c>
      <c r="K1310" s="1" t="s">
        <v>350</v>
      </c>
      <c r="L1310" t="s">
        <v>560</v>
      </c>
      <c r="M1310">
        <v>11517</v>
      </c>
      <c r="N1310">
        <v>4</v>
      </c>
      <c r="O1310">
        <v>30</v>
      </c>
      <c r="P1310" t="s">
        <v>13174</v>
      </c>
      <c r="Q1310" t="s">
        <v>362</v>
      </c>
      <c r="R1310" t="s">
        <v>540</v>
      </c>
      <c r="T1310" t="s">
        <v>3284</v>
      </c>
      <c r="U1310" t="s">
        <v>296</v>
      </c>
    </row>
    <row r="1311" spans="1:21" x14ac:dyDescent="0.3">
      <c r="A1311" s="1" t="s">
        <v>6476</v>
      </c>
      <c r="C1311" t="s">
        <v>6478</v>
      </c>
      <c r="E1311" t="s">
        <v>6476</v>
      </c>
      <c r="J1311">
        <v>0</v>
      </c>
      <c r="K1311" s="1" t="s">
        <v>297</v>
      </c>
      <c r="L1311" t="s">
        <v>6477</v>
      </c>
      <c r="M1311">
        <v>19769</v>
      </c>
      <c r="N1311">
        <v>0</v>
      </c>
      <c r="P1311" t="s">
        <v>13175</v>
      </c>
      <c r="Q1311" t="s">
        <v>297</v>
      </c>
      <c r="R1311" t="s">
        <v>297</v>
      </c>
      <c r="T1311" t="s">
        <v>1907</v>
      </c>
      <c r="U1311" t="s">
        <v>296</v>
      </c>
    </row>
    <row r="1312" spans="1:21" x14ac:dyDescent="0.3">
      <c r="A1312" s="1" t="s">
        <v>6212</v>
      </c>
      <c r="B1312" t="s">
        <v>453</v>
      </c>
      <c r="C1312" t="s">
        <v>6485</v>
      </c>
      <c r="E1312" t="s">
        <v>6212</v>
      </c>
      <c r="G1312" t="s">
        <v>6486</v>
      </c>
      <c r="J1312">
        <v>40</v>
      </c>
      <c r="K1312" s="1" t="s">
        <v>453</v>
      </c>
      <c r="L1312" t="s">
        <v>696</v>
      </c>
      <c r="M1312">
        <v>8438</v>
      </c>
      <c r="N1312">
        <v>7</v>
      </c>
      <c r="O1312">
        <v>33</v>
      </c>
      <c r="P1312" t="s">
        <v>13176</v>
      </c>
      <c r="Q1312" t="s">
        <v>331</v>
      </c>
      <c r="R1312" t="s">
        <v>699</v>
      </c>
      <c r="T1312" t="s">
        <v>559</v>
      </c>
      <c r="U1312" t="s">
        <v>296</v>
      </c>
    </row>
    <row r="1313" spans="1:21" x14ac:dyDescent="0.3">
      <c r="A1313" s="1" t="s">
        <v>6487</v>
      </c>
      <c r="B1313" t="s">
        <v>313</v>
      </c>
      <c r="C1313" t="s">
        <v>6488</v>
      </c>
      <c r="E1313" t="s">
        <v>6487</v>
      </c>
      <c r="G1313" t="s">
        <v>6489</v>
      </c>
      <c r="J1313">
        <v>66</v>
      </c>
      <c r="K1313" s="1" t="s">
        <v>313</v>
      </c>
      <c r="L1313" t="s">
        <v>495</v>
      </c>
      <c r="M1313">
        <v>14564</v>
      </c>
      <c r="N1313">
        <v>1</v>
      </c>
      <c r="O1313">
        <v>29</v>
      </c>
      <c r="P1313" t="s">
        <v>13177</v>
      </c>
      <c r="Q1313" t="s">
        <v>295</v>
      </c>
      <c r="R1313" t="s">
        <v>292</v>
      </c>
      <c r="T1313" t="s">
        <v>575</v>
      </c>
      <c r="U1313" t="s">
        <v>296</v>
      </c>
    </row>
    <row r="1314" spans="1:21" x14ac:dyDescent="0.3">
      <c r="A1314" s="1" t="s">
        <v>6490</v>
      </c>
      <c r="B1314" t="s">
        <v>323</v>
      </c>
      <c r="C1314" t="s">
        <v>6493</v>
      </c>
      <c r="D1314">
        <v>4246674</v>
      </c>
      <c r="E1314" t="s">
        <v>6490</v>
      </c>
      <c r="J1314">
        <v>85</v>
      </c>
      <c r="K1314" s="1" t="s">
        <v>323</v>
      </c>
      <c r="L1314" t="s">
        <v>6492</v>
      </c>
      <c r="M1314">
        <v>21338</v>
      </c>
      <c r="N1314">
        <v>0</v>
      </c>
      <c r="P1314" t="s">
        <v>13178</v>
      </c>
      <c r="Q1314" t="s">
        <v>347</v>
      </c>
      <c r="R1314" t="s">
        <v>461</v>
      </c>
      <c r="T1314" t="s">
        <v>6491</v>
      </c>
      <c r="U1314" t="s">
        <v>296</v>
      </c>
    </row>
    <row r="1315" spans="1:21" x14ac:dyDescent="0.3">
      <c r="A1315" s="1" t="s">
        <v>6494</v>
      </c>
      <c r="B1315" t="s">
        <v>350</v>
      </c>
      <c r="C1315" t="s">
        <v>6497</v>
      </c>
      <c r="D1315">
        <v>17177</v>
      </c>
      <c r="E1315" t="s">
        <v>6494</v>
      </c>
      <c r="F1315" t="s">
        <v>748</v>
      </c>
      <c r="G1315" t="s">
        <v>1899</v>
      </c>
      <c r="H1315">
        <v>2</v>
      </c>
      <c r="I1315" t="s">
        <v>6496</v>
      </c>
      <c r="J1315">
        <v>17</v>
      </c>
      <c r="K1315" s="1" t="s">
        <v>350</v>
      </c>
      <c r="L1315" t="s">
        <v>6495</v>
      </c>
      <c r="M1315">
        <v>16253</v>
      </c>
      <c r="N1315">
        <v>5</v>
      </c>
      <c r="O1315">
        <v>27</v>
      </c>
      <c r="P1315" t="s">
        <v>13179</v>
      </c>
      <c r="Q1315" t="s">
        <v>331</v>
      </c>
      <c r="R1315" t="s">
        <v>794</v>
      </c>
      <c r="T1315" t="s">
        <v>434</v>
      </c>
      <c r="U1315" t="s">
        <v>300</v>
      </c>
    </row>
    <row r="1316" spans="1:21" x14ac:dyDescent="0.3">
      <c r="A1316" s="1" t="s">
        <v>6500</v>
      </c>
      <c r="B1316" t="s">
        <v>350</v>
      </c>
      <c r="C1316" t="s">
        <v>6503</v>
      </c>
      <c r="D1316">
        <v>2576608</v>
      </c>
      <c r="E1316" t="s">
        <v>6500</v>
      </c>
      <c r="G1316" t="s">
        <v>4564</v>
      </c>
      <c r="J1316">
        <v>86</v>
      </c>
      <c r="K1316" s="1" t="s">
        <v>350</v>
      </c>
      <c r="L1316" t="s">
        <v>6502</v>
      </c>
      <c r="M1316">
        <v>17400</v>
      </c>
      <c r="N1316">
        <v>4</v>
      </c>
      <c r="O1316">
        <v>26</v>
      </c>
      <c r="P1316" t="s">
        <v>13180</v>
      </c>
      <c r="Q1316" t="s">
        <v>403</v>
      </c>
      <c r="R1316" t="s">
        <v>600</v>
      </c>
      <c r="T1316" t="s">
        <v>6501</v>
      </c>
      <c r="U1316" t="s">
        <v>296</v>
      </c>
    </row>
    <row r="1317" spans="1:21" x14ac:dyDescent="0.3">
      <c r="A1317" s="1" t="s">
        <v>6504</v>
      </c>
      <c r="B1317" t="s">
        <v>350</v>
      </c>
      <c r="C1317" t="s">
        <v>6505</v>
      </c>
      <c r="D1317">
        <v>16928</v>
      </c>
      <c r="E1317" t="s">
        <v>6504</v>
      </c>
      <c r="G1317" t="s">
        <v>930</v>
      </c>
      <c r="J1317">
        <v>18</v>
      </c>
      <c r="K1317" s="1" t="s">
        <v>350</v>
      </c>
      <c r="L1317" t="s">
        <v>307</v>
      </c>
      <c r="M1317">
        <v>16074</v>
      </c>
      <c r="N1317">
        <v>2</v>
      </c>
      <c r="O1317">
        <v>25</v>
      </c>
      <c r="P1317" t="s">
        <v>13181</v>
      </c>
      <c r="Q1317" t="s">
        <v>494</v>
      </c>
      <c r="R1317" t="s">
        <v>1187</v>
      </c>
      <c r="T1317" t="s">
        <v>601</v>
      </c>
      <c r="U1317" t="s">
        <v>296</v>
      </c>
    </row>
    <row r="1318" spans="1:21" x14ac:dyDescent="0.3">
      <c r="A1318" s="1" t="s">
        <v>6506</v>
      </c>
      <c r="B1318" t="s">
        <v>350</v>
      </c>
      <c r="C1318" t="s">
        <v>6507</v>
      </c>
      <c r="D1318">
        <v>3895385</v>
      </c>
      <c r="E1318" t="s">
        <v>6506</v>
      </c>
      <c r="G1318" t="s">
        <v>5599</v>
      </c>
      <c r="J1318">
        <v>1</v>
      </c>
      <c r="K1318" s="1" t="s">
        <v>350</v>
      </c>
      <c r="L1318" t="s">
        <v>1364</v>
      </c>
      <c r="M1318">
        <v>17376</v>
      </c>
      <c r="N1318">
        <v>1</v>
      </c>
      <c r="O1318">
        <v>25</v>
      </c>
      <c r="P1318" t="s">
        <v>13182</v>
      </c>
      <c r="Q1318" t="s">
        <v>494</v>
      </c>
      <c r="R1318" t="s">
        <v>432</v>
      </c>
      <c r="T1318" t="s">
        <v>580</v>
      </c>
      <c r="U1318" t="s">
        <v>296</v>
      </c>
    </row>
    <row r="1319" spans="1:21" x14ac:dyDescent="0.3">
      <c r="A1319" s="1" t="s">
        <v>6508</v>
      </c>
      <c r="B1319" t="s">
        <v>313</v>
      </c>
      <c r="C1319" t="s">
        <v>6511</v>
      </c>
      <c r="D1319">
        <v>14877</v>
      </c>
      <c r="E1319" t="s">
        <v>6508</v>
      </c>
      <c r="F1319" t="s">
        <v>917</v>
      </c>
      <c r="G1319" t="s">
        <v>6512</v>
      </c>
      <c r="H1319">
        <v>1</v>
      </c>
      <c r="I1319" t="s">
        <v>6510</v>
      </c>
      <c r="J1319">
        <v>7</v>
      </c>
      <c r="K1319" s="1" t="s">
        <v>313</v>
      </c>
      <c r="L1319" t="s">
        <v>6509</v>
      </c>
      <c r="M1319">
        <v>13723</v>
      </c>
      <c r="N1319">
        <v>7</v>
      </c>
      <c r="O1319">
        <v>30</v>
      </c>
      <c r="P1319" t="s">
        <v>13183</v>
      </c>
      <c r="Q1319" t="s">
        <v>295</v>
      </c>
      <c r="R1319" t="s">
        <v>840</v>
      </c>
      <c r="T1319" t="s">
        <v>717</v>
      </c>
      <c r="U1319" t="s">
        <v>300</v>
      </c>
    </row>
    <row r="1320" spans="1:21" x14ac:dyDescent="0.3">
      <c r="A1320" s="1" t="s">
        <v>6513</v>
      </c>
      <c r="B1320" t="s">
        <v>313</v>
      </c>
      <c r="C1320" t="s">
        <v>6514</v>
      </c>
      <c r="D1320">
        <v>11443</v>
      </c>
      <c r="E1320" t="s">
        <v>6513</v>
      </c>
      <c r="G1320" t="s">
        <v>1635</v>
      </c>
      <c r="J1320">
        <v>3</v>
      </c>
      <c r="K1320" s="1" t="s">
        <v>313</v>
      </c>
      <c r="L1320" t="s">
        <v>1307</v>
      </c>
      <c r="M1320">
        <v>3895</v>
      </c>
      <c r="N1320">
        <v>7</v>
      </c>
      <c r="O1320">
        <v>32</v>
      </c>
      <c r="P1320" t="s">
        <v>13184</v>
      </c>
      <c r="Q1320" t="s">
        <v>347</v>
      </c>
      <c r="R1320" t="s">
        <v>578</v>
      </c>
      <c r="T1320" t="s">
        <v>603</v>
      </c>
      <c r="U1320" t="s">
        <v>296</v>
      </c>
    </row>
    <row r="1321" spans="1:21" x14ac:dyDescent="0.3">
      <c r="A1321" s="1" t="s">
        <v>6516</v>
      </c>
      <c r="B1321" t="s">
        <v>313</v>
      </c>
      <c r="C1321" t="s">
        <v>6517</v>
      </c>
      <c r="E1321" t="s">
        <v>6516</v>
      </c>
      <c r="G1321" t="s">
        <v>6518</v>
      </c>
      <c r="J1321">
        <v>5</v>
      </c>
      <c r="K1321" s="1" t="s">
        <v>313</v>
      </c>
      <c r="L1321" t="s">
        <v>6456</v>
      </c>
      <c r="M1321">
        <v>16579</v>
      </c>
      <c r="N1321">
        <v>0</v>
      </c>
      <c r="O1321">
        <v>27</v>
      </c>
      <c r="P1321" t="s">
        <v>13185</v>
      </c>
      <c r="Q1321" t="s">
        <v>347</v>
      </c>
      <c r="R1321" t="s">
        <v>540</v>
      </c>
      <c r="T1321" t="s">
        <v>2636</v>
      </c>
      <c r="U1321" t="s">
        <v>296</v>
      </c>
    </row>
    <row r="1322" spans="1:21" x14ac:dyDescent="0.3">
      <c r="A1322" s="1" t="s">
        <v>6519</v>
      </c>
      <c r="B1322" t="s">
        <v>350</v>
      </c>
      <c r="C1322" t="s">
        <v>6520</v>
      </c>
      <c r="D1322">
        <v>2512186</v>
      </c>
      <c r="E1322" t="s">
        <v>6519</v>
      </c>
      <c r="J1322">
        <v>6</v>
      </c>
      <c r="K1322" s="1" t="s">
        <v>350</v>
      </c>
      <c r="L1322" t="s">
        <v>498</v>
      </c>
      <c r="M1322">
        <v>18778</v>
      </c>
      <c r="N1322">
        <v>0</v>
      </c>
      <c r="P1322" t="s">
        <v>13186</v>
      </c>
      <c r="Q1322" t="s">
        <v>320</v>
      </c>
      <c r="R1322" t="s">
        <v>414</v>
      </c>
      <c r="T1322" t="s">
        <v>1132</v>
      </c>
      <c r="U1322" t="s">
        <v>296</v>
      </c>
    </row>
    <row r="1323" spans="1:21" x14ac:dyDescent="0.3">
      <c r="A1323" s="1" t="s">
        <v>6521</v>
      </c>
      <c r="B1323" t="s">
        <v>323</v>
      </c>
      <c r="C1323" t="s">
        <v>6522</v>
      </c>
      <c r="D1323">
        <v>2577494</v>
      </c>
      <c r="E1323" t="s">
        <v>6521</v>
      </c>
      <c r="G1323" t="s">
        <v>6523</v>
      </c>
      <c r="H1323">
        <v>4</v>
      </c>
      <c r="J1323">
        <v>80</v>
      </c>
      <c r="K1323" s="1" t="s">
        <v>323</v>
      </c>
      <c r="L1323" t="s">
        <v>3109</v>
      </c>
      <c r="M1323">
        <v>17335</v>
      </c>
      <c r="N1323">
        <v>1</v>
      </c>
      <c r="O1323">
        <v>27</v>
      </c>
      <c r="P1323" t="s">
        <v>13187</v>
      </c>
      <c r="Q1323" t="s">
        <v>305</v>
      </c>
      <c r="R1323" t="s">
        <v>1056</v>
      </c>
      <c r="T1323" t="s">
        <v>333</v>
      </c>
      <c r="U1323" t="s">
        <v>296</v>
      </c>
    </row>
    <row r="1324" spans="1:21" x14ac:dyDescent="0.3">
      <c r="A1324" s="1" t="s">
        <v>6525</v>
      </c>
      <c r="B1324" t="s">
        <v>313</v>
      </c>
      <c r="C1324" t="s">
        <v>6527</v>
      </c>
      <c r="D1324">
        <v>3116407</v>
      </c>
      <c r="E1324" t="s">
        <v>6525</v>
      </c>
      <c r="F1324" t="s">
        <v>922</v>
      </c>
      <c r="G1324" t="s">
        <v>1283</v>
      </c>
      <c r="H1324">
        <v>2</v>
      </c>
      <c r="I1324" t="s">
        <v>6526</v>
      </c>
      <c r="J1324">
        <v>2</v>
      </c>
      <c r="K1324" s="1" t="s">
        <v>313</v>
      </c>
      <c r="L1324" t="s">
        <v>5489</v>
      </c>
      <c r="M1324">
        <v>19850</v>
      </c>
      <c r="N1324">
        <v>1</v>
      </c>
      <c r="O1324">
        <v>24</v>
      </c>
      <c r="P1324" t="s">
        <v>13188</v>
      </c>
      <c r="Q1324" t="s">
        <v>295</v>
      </c>
      <c r="R1324" t="s">
        <v>956</v>
      </c>
      <c r="T1324" t="s">
        <v>2012</v>
      </c>
      <c r="U1324" t="s">
        <v>300</v>
      </c>
    </row>
    <row r="1325" spans="1:21" x14ac:dyDescent="0.3">
      <c r="A1325" s="1" t="s">
        <v>6528</v>
      </c>
      <c r="B1325" t="s">
        <v>453</v>
      </c>
      <c r="C1325" t="s">
        <v>6530</v>
      </c>
      <c r="D1325">
        <v>3122154</v>
      </c>
      <c r="E1325" t="s">
        <v>6528</v>
      </c>
      <c r="F1325" t="s">
        <v>647</v>
      </c>
      <c r="G1325" t="s">
        <v>4647</v>
      </c>
      <c r="J1325">
        <v>48</v>
      </c>
      <c r="K1325" s="1" t="s">
        <v>453</v>
      </c>
      <c r="L1325" t="s">
        <v>6529</v>
      </c>
      <c r="M1325">
        <v>21310</v>
      </c>
      <c r="N1325">
        <v>0</v>
      </c>
      <c r="O1325">
        <v>23</v>
      </c>
      <c r="P1325" t="s">
        <v>13189</v>
      </c>
      <c r="Q1325" t="s">
        <v>310</v>
      </c>
      <c r="R1325" t="s">
        <v>759</v>
      </c>
      <c r="T1325" t="s">
        <v>1080</v>
      </c>
      <c r="U1325" t="s">
        <v>300</v>
      </c>
    </row>
    <row r="1326" spans="1:21" x14ac:dyDescent="0.3">
      <c r="A1326" s="1" t="s">
        <v>6531</v>
      </c>
      <c r="B1326" t="s">
        <v>350</v>
      </c>
      <c r="C1326" t="s">
        <v>6534</v>
      </c>
      <c r="E1326" t="s">
        <v>6531</v>
      </c>
      <c r="J1326">
        <v>12</v>
      </c>
      <c r="K1326" s="1" t="s">
        <v>350</v>
      </c>
      <c r="L1326" t="s">
        <v>6533</v>
      </c>
      <c r="M1326">
        <v>16188</v>
      </c>
      <c r="N1326">
        <v>0</v>
      </c>
      <c r="P1326" t="s">
        <v>13190</v>
      </c>
      <c r="Q1326" t="s">
        <v>426</v>
      </c>
      <c r="R1326" t="s">
        <v>540</v>
      </c>
      <c r="T1326" t="s">
        <v>6532</v>
      </c>
      <c r="U1326" t="s">
        <v>296</v>
      </c>
    </row>
    <row r="1327" spans="1:21" x14ac:dyDescent="0.3">
      <c r="A1327" s="1" t="s">
        <v>81</v>
      </c>
      <c r="B1327" t="s">
        <v>323</v>
      </c>
      <c r="C1327" t="s">
        <v>6536</v>
      </c>
      <c r="D1327">
        <v>3924365</v>
      </c>
      <c r="E1327" t="s">
        <v>81</v>
      </c>
      <c r="F1327" t="s">
        <v>337</v>
      </c>
      <c r="G1327" t="s">
        <v>6537</v>
      </c>
      <c r="H1327">
        <v>2</v>
      </c>
      <c r="I1327" t="s">
        <v>6535</v>
      </c>
      <c r="J1327">
        <v>81</v>
      </c>
      <c r="K1327" s="1" t="s">
        <v>323</v>
      </c>
      <c r="L1327" t="s">
        <v>3586</v>
      </c>
      <c r="M1327">
        <v>19843</v>
      </c>
      <c r="N1327">
        <v>1</v>
      </c>
      <c r="O1327">
        <v>25</v>
      </c>
      <c r="P1327" t="s">
        <v>13191</v>
      </c>
      <c r="Q1327" t="s">
        <v>426</v>
      </c>
      <c r="R1327" t="s">
        <v>518</v>
      </c>
      <c r="T1327" t="s">
        <v>1877</v>
      </c>
      <c r="U1327" t="s">
        <v>300</v>
      </c>
    </row>
    <row r="1328" spans="1:21" x14ac:dyDescent="0.3">
      <c r="A1328" s="1" t="s">
        <v>6538</v>
      </c>
      <c r="B1328" t="s">
        <v>350</v>
      </c>
      <c r="C1328" t="s">
        <v>6540</v>
      </c>
      <c r="D1328">
        <v>15896</v>
      </c>
      <c r="E1328" t="s">
        <v>6538</v>
      </c>
      <c r="F1328" t="s">
        <v>525</v>
      </c>
      <c r="G1328" t="s">
        <v>3283</v>
      </c>
      <c r="H1328">
        <v>2</v>
      </c>
      <c r="I1328" t="s">
        <v>6539</v>
      </c>
      <c r="J1328">
        <v>17</v>
      </c>
      <c r="K1328" s="1" t="s">
        <v>350</v>
      </c>
      <c r="L1328" t="s">
        <v>1133</v>
      </c>
      <c r="M1328">
        <v>15066</v>
      </c>
      <c r="N1328">
        <v>6</v>
      </c>
      <c r="O1328">
        <v>29</v>
      </c>
      <c r="P1328" t="s">
        <v>13192</v>
      </c>
      <c r="Q1328" t="s">
        <v>320</v>
      </c>
      <c r="R1328" t="s">
        <v>414</v>
      </c>
      <c r="T1328" t="s">
        <v>1514</v>
      </c>
      <c r="U1328" t="s">
        <v>300</v>
      </c>
    </row>
    <row r="1329" spans="1:21" x14ac:dyDescent="0.3">
      <c r="A1329" s="1" t="s">
        <v>6542</v>
      </c>
      <c r="B1329" t="s">
        <v>453</v>
      </c>
      <c r="C1329" t="s">
        <v>6544</v>
      </c>
      <c r="D1329">
        <v>3054030</v>
      </c>
      <c r="E1329" t="s">
        <v>6542</v>
      </c>
      <c r="G1329" t="s">
        <v>5325</v>
      </c>
      <c r="H1329">
        <v>8</v>
      </c>
      <c r="J1329">
        <v>43</v>
      </c>
      <c r="K1329" s="1" t="s">
        <v>453</v>
      </c>
      <c r="L1329" t="s">
        <v>6543</v>
      </c>
      <c r="M1329">
        <v>19353</v>
      </c>
      <c r="N1329">
        <v>2</v>
      </c>
      <c r="O1329">
        <v>25</v>
      </c>
      <c r="P1329" t="s">
        <v>13193</v>
      </c>
      <c r="Q1329" t="s">
        <v>310</v>
      </c>
      <c r="R1329" t="s">
        <v>1198</v>
      </c>
      <c r="T1329" t="s">
        <v>1199</v>
      </c>
      <c r="U1329" t="s">
        <v>296</v>
      </c>
    </row>
    <row r="1330" spans="1:21" x14ac:dyDescent="0.3">
      <c r="A1330" s="1" t="s">
        <v>6545</v>
      </c>
      <c r="B1330" t="s">
        <v>350</v>
      </c>
      <c r="C1330" t="s">
        <v>6547</v>
      </c>
      <c r="D1330">
        <v>3932905</v>
      </c>
      <c r="E1330" t="s">
        <v>6545</v>
      </c>
      <c r="F1330" t="s">
        <v>922</v>
      </c>
      <c r="G1330" t="s">
        <v>5576</v>
      </c>
      <c r="H1330">
        <v>2</v>
      </c>
      <c r="J1330">
        <v>18</v>
      </c>
      <c r="K1330" s="1" t="s">
        <v>350</v>
      </c>
      <c r="L1330" t="s">
        <v>1129</v>
      </c>
      <c r="M1330">
        <v>21077</v>
      </c>
      <c r="N1330">
        <v>0</v>
      </c>
      <c r="O1330">
        <v>23</v>
      </c>
      <c r="P1330" t="s">
        <v>13194</v>
      </c>
      <c r="Q1330" t="s">
        <v>403</v>
      </c>
      <c r="R1330" t="s">
        <v>487</v>
      </c>
      <c r="T1330" t="s">
        <v>6546</v>
      </c>
      <c r="U1330" t="s">
        <v>300</v>
      </c>
    </row>
    <row r="1331" spans="1:21" x14ac:dyDescent="0.3">
      <c r="A1331" s="1" t="s">
        <v>6548</v>
      </c>
      <c r="B1331" t="s">
        <v>323</v>
      </c>
      <c r="C1331" t="s">
        <v>6551</v>
      </c>
      <c r="D1331">
        <v>2576179</v>
      </c>
      <c r="E1331" t="s">
        <v>6548</v>
      </c>
      <c r="F1331" t="s">
        <v>491</v>
      </c>
      <c r="G1331" t="s">
        <v>4196</v>
      </c>
      <c r="H1331">
        <v>2</v>
      </c>
      <c r="I1331" t="s">
        <v>6550</v>
      </c>
      <c r="J1331">
        <v>83</v>
      </c>
      <c r="K1331" s="1" t="s">
        <v>323</v>
      </c>
      <c r="L1331" t="s">
        <v>6549</v>
      </c>
      <c r="M1331">
        <v>17415</v>
      </c>
      <c r="N1331">
        <v>4</v>
      </c>
      <c r="O1331">
        <v>26</v>
      </c>
      <c r="P1331" t="s">
        <v>13195</v>
      </c>
      <c r="Q1331" t="s">
        <v>305</v>
      </c>
      <c r="R1331" t="s">
        <v>518</v>
      </c>
      <c r="T1331" t="s">
        <v>603</v>
      </c>
      <c r="U1331" t="s">
        <v>300</v>
      </c>
    </row>
    <row r="1332" spans="1:21" x14ac:dyDescent="0.3">
      <c r="A1332" s="1" t="s">
        <v>6552</v>
      </c>
      <c r="B1332" t="s">
        <v>350</v>
      </c>
      <c r="C1332" t="s">
        <v>6553</v>
      </c>
      <c r="D1332">
        <v>2971574</v>
      </c>
      <c r="E1332" t="s">
        <v>6552</v>
      </c>
      <c r="G1332" t="s">
        <v>1847</v>
      </c>
      <c r="J1332">
        <v>13</v>
      </c>
      <c r="K1332" s="1" t="s">
        <v>350</v>
      </c>
      <c r="L1332" t="s">
        <v>4945</v>
      </c>
      <c r="M1332">
        <v>18154</v>
      </c>
      <c r="N1332">
        <v>3</v>
      </c>
      <c r="O1332">
        <v>25</v>
      </c>
      <c r="P1332" t="s">
        <v>13196</v>
      </c>
      <c r="Q1332" t="s">
        <v>403</v>
      </c>
      <c r="R1332" t="s">
        <v>343</v>
      </c>
      <c r="T1332" t="s">
        <v>2590</v>
      </c>
      <c r="U1332" t="s">
        <v>296</v>
      </c>
    </row>
    <row r="1333" spans="1:21" x14ac:dyDescent="0.3">
      <c r="A1333" s="1" t="s">
        <v>6554</v>
      </c>
      <c r="B1333" t="s">
        <v>350</v>
      </c>
      <c r="C1333" t="s">
        <v>6556</v>
      </c>
      <c r="D1333">
        <v>3125745</v>
      </c>
      <c r="E1333" t="s">
        <v>6554</v>
      </c>
      <c r="F1333" t="s">
        <v>555</v>
      </c>
      <c r="G1333" t="s">
        <v>6557</v>
      </c>
      <c r="H1333">
        <v>2</v>
      </c>
      <c r="I1333" t="s">
        <v>6555</v>
      </c>
      <c r="J1333">
        <v>18</v>
      </c>
      <c r="K1333" s="1" t="s">
        <v>350</v>
      </c>
      <c r="L1333" t="s">
        <v>802</v>
      </c>
      <c r="M1333">
        <v>18285</v>
      </c>
      <c r="N1333">
        <v>3</v>
      </c>
      <c r="O1333">
        <v>25</v>
      </c>
      <c r="P1333" t="s">
        <v>13197</v>
      </c>
      <c r="Q1333" t="s">
        <v>310</v>
      </c>
      <c r="R1333" t="s">
        <v>535</v>
      </c>
      <c r="T1333" t="s">
        <v>1402</v>
      </c>
      <c r="U1333" t="s">
        <v>306</v>
      </c>
    </row>
    <row r="1334" spans="1:21" x14ac:dyDescent="0.3">
      <c r="A1334" s="1" t="s">
        <v>6558</v>
      </c>
      <c r="B1334" t="s">
        <v>350</v>
      </c>
      <c r="C1334" t="s">
        <v>6561</v>
      </c>
      <c r="D1334">
        <v>4329491</v>
      </c>
      <c r="E1334" t="s">
        <v>6558</v>
      </c>
      <c r="F1334" t="s">
        <v>555</v>
      </c>
      <c r="G1334" t="s">
        <v>985</v>
      </c>
      <c r="H1334">
        <v>4</v>
      </c>
      <c r="I1334" t="s">
        <v>6560</v>
      </c>
      <c r="J1334">
        <v>17</v>
      </c>
      <c r="K1334" s="1" t="s">
        <v>350</v>
      </c>
      <c r="L1334" t="s">
        <v>6559</v>
      </c>
      <c r="M1334">
        <v>20462</v>
      </c>
      <c r="N1334">
        <v>1</v>
      </c>
      <c r="O1334">
        <v>23</v>
      </c>
      <c r="P1334" t="s">
        <v>13198</v>
      </c>
      <c r="Q1334" t="s">
        <v>320</v>
      </c>
      <c r="R1334" t="s">
        <v>319</v>
      </c>
      <c r="T1334" t="s">
        <v>601</v>
      </c>
      <c r="U1334" t="s">
        <v>300</v>
      </c>
    </row>
    <row r="1335" spans="1:21" x14ac:dyDescent="0.3">
      <c r="A1335" s="1" t="s">
        <v>6562</v>
      </c>
      <c r="C1335" t="s">
        <v>6564</v>
      </c>
      <c r="E1335" t="s">
        <v>6562</v>
      </c>
      <c r="J1335">
        <v>0</v>
      </c>
      <c r="K1335" s="1" t="s">
        <v>297</v>
      </c>
      <c r="L1335" t="s">
        <v>829</v>
      </c>
      <c r="M1335">
        <v>17887</v>
      </c>
      <c r="P1335" t="s">
        <v>13199</v>
      </c>
      <c r="Q1335" t="s">
        <v>297</v>
      </c>
      <c r="R1335" t="s">
        <v>297</v>
      </c>
      <c r="T1335" t="s">
        <v>6563</v>
      </c>
      <c r="U1335" t="s">
        <v>296</v>
      </c>
    </row>
    <row r="1336" spans="1:21" x14ac:dyDescent="0.3">
      <c r="A1336" s="1" t="s">
        <v>6565</v>
      </c>
      <c r="B1336" t="s">
        <v>453</v>
      </c>
      <c r="C1336" t="s">
        <v>6567</v>
      </c>
      <c r="D1336">
        <v>17352</v>
      </c>
      <c r="E1336" t="s">
        <v>6565</v>
      </c>
      <c r="G1336" t="s">
        <v>1727</v>
      </c>
      <c r="H1336">
        <v>4</v>
      </c>
      <c r="J1336">
        <v>32</v>
      </c>
      <c r="K1336" s="1" t="s">
        <v>453</v>
      </c>
      <c r="L1336" t="s">
        <v>6566</v>
      </c>
      <c r="M1336">
        <v>16421</v>
      </c>
      <c r="N1336">
        <v>3</v>
      </c>
      <c r="O1336">
        <v>26</v>
      </c>
      <c r="P1336" t="s">
        <v>13200</v>
      </c>
      <c r="Q1336" t="s">
        <v>403</v>
      </c>
      <c r="R1336" t="s">
        <v>369</v>
      </c>
      <c r="T1336" t="s">
        <v>3840</v>
      </c>
      <c r="U1336" t="s">
        <v>296</v>
      </c>
    </row>
    <row r="1337" spans="1:21" x14ac:dyDescent="0.3">
      <c r="A1337" s="1" t="s">
        <v>137</v>
      </c>
      <c r="B1337" t="s">
        <v>350</v>
      </c>
      <c r="C1337" t="s">
        <v>6569</v>
      </c>
      <c r="D1337">
        <v>13934</v>
      </c>
      <c r="E1337" t="s">
        <v>137</v>
      </c>
      <c r="F1337" t="s">
        <v>329</v>
      </c>
      <c r="G1337" t="s">
        <v>6570</v>
      </c>
      <c r="H1337">
        <v>1</v>
      </c>
      <c r="I1337" t="s">
        <v>6568</v>
      </c>
      <c r="J1337">
        <v>84</v>
      </c>
      <c r="K1337" s="1" t="s">
        <v>350</v>
      </c>
      <c r="L1337" t="s">
        <v>784</v>
      </c>
      <c r="M1337">
        <v>11056</v>
      </c>
      <c r="N1337">
        <v>9</v>
      </c>
      <c r="O1337">
        <v>31</v>
      </c>
      <c r="P1337" t="s">
        <v>13201</v>
      </c>
      <c r="Q1337" t="s">
        <v>403</v>
      </c>
      <c r="R1337" t="s">
        <v>646</v>
      </c>
      <c r="T1337" t="s">
        <v>303</v>
      </c>
      <c r="U1337" t="s">
        <v>300</v>
      </c>
    </row>
    <row r="1338" spans="1:21" x14ac:dyDescent="0.3">
      <c r="A1338" s="1" t="s">
        <v>6571</v>
      </c>
      <c r="B1338" t="s">
        <v>350</v>
      </c>
      <c r="C1338" t="s">
        <v>6574</v>
      </c>
      <c r="D1338">
        <v>3043841</v>
      </c>
      <c r="E1338" t="s">
        <v>6571</v>
      </c>
      <c r="F1338" t="s">
        <v>901</v>
      </c>
      <c r="G1338" t="s">
        <v>2069</v>
      </c>
      <c r="H1338">
        <v>3</v>
      </c>
      <c r="I1338" t="s">
        <v>6573</v>
      </c>
      <c r="J1338">
        <v>19</v>
      </c>
      <c r="K1338" s="1" t="s">
        <v>350</v>
      </c>
      <c r="L1338" t="s">
        <v>6572</v>
      </c>
      <c r="M1338">
        <v>19431</v>
      </c>
      <c r="N1338">
        <v>2</v>
      </c>
      <c r="O1338">
        <v>24</v>
      </c>
      <c r="P1338" t="s">
        <v>13202</v>
      </c>
      <c r="Q1338" t="s">
        <v>331</v>
      </c>
      <c r="R1338" t="s">
        <v>727</v>
      </c>
      <c r="T1338" t="s">
        <v>2535</v>
      </c>
      <c r="U1338" t="s">
        <v>306</v>
      </c>
    </row>
    <row r="1339" spans="1:21" x14ac:dyDescent="0.3">
      <c r="A1339" s="1" t="s">
        <v>6575</v>
      </c>
      <c r="B1339" t="s">
        <v>439</v>
      </c>
      <c r="C1339" t="s">
        <v>6577</v>
      </c>
      <c r="D1339">
        <v>3043234</v>
      </c>
      <c r="E1339" t="s">
        <v>6575</v>
      </c>
      <c r="F1339" t="s">
        <v>342</v>
      </c>
      <c r="G1339" t="s">
        <v>6578</v>
      </c>
      <c r="H1339">
        <v>1</v>
      </c>
      <c r="I1339" t="s">
        <v>6576</v>
      </c>
      <c r="J1339">
        <v>5</v>
      </c>
      <c r="K1339" s="1" t="s">
        <v>439</v>
      </c>
      <c r="L1339" t="s">
        <v>4660</v>
      </c>
      <c r="M1339">
        <v>19079</v>
      </c>
      <c r="N1339">
        <v>2</v>
      </c>
      <c r="O1339">
        <v>24</v>
      </c>
      <c r="P1339" t="s">
        <v>13203</v>
      </c>
      <c r="Q1339" t="s">
        <v>310</v>
      </c>
      <c r="R1339" t="s">
        <v>364</v>
      </c>
      <c r="T1339" t="s">
        <v>3071</v>
      </c>
      <c r="U1339" t="s">
        <v>300</v>
      </c>
    </row>
    <row r="1340" spans="1:21" x14ac:dyDescent="0.3">
      <c r="A1340" s="1" t="s">
        <v>6579</v>
      </c>
      <c r="B1340" t="s">
        <v>453</v>
      </c>
      <c r="C1340" t="s">
        <v>6581</v>
      </c>
      <c r="D1340">
        <v>15364</v>
      </c>
      <c r="E1340" t="s">
        <v>6579</v>
      </c>
      <c r="G1340" t="s">
        <v>1878</v>
      </c>
      <c r="J1340">
        <v>34</v>
      </c>
      <c r="K1340" s="1" t="s">
        <v>453</v>
      </c>
      <c r="L1340" t="s">
        <v>1561</v>
      </c>
      <c r="M1340">
        <v>15565</v>
      </c>
      <c r="N1340">
        <v>3</v>
      </c>
      <c r="O1340">
        <v>28</v>
      </c>
      <c r="P1340" t="s">
        <v>13204</v>
      </c>
      <c r="Q1340" t="s">
        <v>403</v>
      </c>
      <c r="R1340" t="s">
        <v>578</v>
      </c>
      <c r="T1340" t="s">
        <v>6580</v>
      </c>
      <c r="U1340" t="s">
        <v>296</v>
      </c>
    </row>
    <row r="1341" spans="1:21" x14ac:dyDescent="0.3">
      <c r="A1341" s="1" t="s">
        <v>6582</v>
      </c>
      <c r="C1341" t="s">
        <v>6584</v>
      </c>
      <c r="E1341" t="s">
        <v>6582</v>
      </c>
      <c r="J1341">
        <v>0</v>
      </c>
      <c r="K1341" s="1" t="s">
        <v>297</v>
      </c>
      <c r="L1341" t="s">
        <v>6583</v>
      </c>
      <c r="M1341">
        <v>20714</v>
      </c>
      <c r="N1341">
        <v>0</v>
      </c>
      <c r="P1341" t="s">
        <v>13205</v>
      </c>
      <c r="Q1341" t="s">
        <v>297</v>
      </c>
      <c r="R1341" t="s">
        <v>297</v>
      </c>
      <c r="T1341" t="s">
        <v>2157</v>
      </c>
      <c r="U1341" t="s">
        <v>296</v>
      </c>
    </row>
    <row r="1342" spans="1:21" x14ac:dyDescent="0.3">
      <c r="A1342" s="1" t="s">
        <v>6585</v>
      </c>
      <c r="B1342" t="s">
        <v>565</v>
      </c>
      <c r="C1342" t="s">
        <v>6588</v>
      </c>
      <c r="D1342">
        <v>16875</v>
      </c>
      <c r="E1342" t="s">
        <v>6585</v>
      </c>
      <c r="G1342" t="s">
        <v>6589</v>
      </c>
      <c r="I1342" t="s">
        <v>6587</v>
      </c>
      <c r="J1342">
        <v>45</v>
      </c>
      <c r="K1342" s="1" t="s">
        <v>453</v>
      </c>
      <c r="L1342" t="s">
        <v>6586</v>
      </c>
      <c r="M1342">
        <v>16210</v>
      </c>
      <c r="N1342">
        <v>5</v>
      </c>
      <c r="O1342">
        <v>26</v>
      </c>
      <c r="P1342" t="s">
        <v>13206</v>
      </c>
      <c r="Q1342" t="s">
        <v>331</v>
      </c>
      <c r="R1342" t="s">
        <v>460</v>
      </c>
      <c r="T1342" t="s">
        <v>1243</v>
      </c>
      <c r="U1342" t="s">
        <v>296</v>
      </c>
    </row>
    <row r="1343" spans="1:21" x14ac:dyDescent="0.3">
      <c r="A1343" s="1" t="s">
        <v>6590</v>
      </c>
      <c r="B1343" t="s">
        <v>323</v>
      </c>
      <c r="C1343" t="s">
        <v>6591</v>
      </c>
      <c r="D1343">
        <v>2512192</v>
      </c>
      <c r="E1343" t="s">
        <v>6590</v>
      </c>
      <c r="G1343" t="s">
        <v>1459</v>
      </c>
      <c r="H1343">
        <v>4</v>
      </c>
      <c r="J1343">
        <v>82</v>
      </c>
      <c r="K1343" s="1" t="s">
        <v>323</v>
      </c>
      <c r="L1343" t="s">
        <v>2067</v>
      </c>
      <c r="M1343">
        <v>17015</v>
      </c>
      <c r="N1343">
        <v>4</v>
      </c>
      <c r="O1343">
        <v>25</v>
      </c>
      <c r="P1343" t="s">
        <v>13207</v>
      </c>
      <c r="Q1343" t="s">
        <v>320</v>
      </c>
      <c r="R1343" t="s">
        <v>322</v>
      </c>
      <c r="T1343" t="s">
        <v>737</v>
      </c>
      <c r="U1343" t="s">
        <v>296</v>
      </c>
    </row>
    <row r="1344" spans="1:21" x14ac:dyDescent="0.3">
      <c r="A1344" s="1" t="s">
        <v>6593</v>
      </c>
      <c r="B1344" t="s">
        <v>350</v>
      </c>
      <c r="C1344" t="s">
        <v>6595</v>
      </c>
      <c r="D1344">
        <v>15428</v>
      </c>
      <c r="E1344" t="s">
        <v>6593</v>
      </c>
      <c r="F1344" t="s">
        <v>724</v>
      </c>
      <c r="G1344" t="s">
        <v>6596</v>
      </c>
      <c r="H1344">
        <v>2</v>
      </c>
      <c r="I1344" t="s">
        <v>6594</v>
      </c>
      <c r="J1344">
        <v>18</v>
      </c>
      <c r="K1344" s="1" t="s">
        <v>350</v>
      </c>
      <c r="L1344" t="s">
        <v>5987</v>
      </c>
      <c r="M1344">
        <v>14749</v>
      </c>
      <c r="N1344">
        <v>7</v>
      </c>
      <c r="O1344">
        <v>29</v>
      </c>
      <c r="P1344" t="s">
        <v>13208</v>
      </c>
      <c r="Q1344" t="s">
        <v>331</v>
      </c>
      <c r="R1344" t="s">
        <v>349</v>
      </c>
      <c r="T1344" t="s">
        <v>2813</v>
      </c>
      <c r="U1344" t="s">
        <v>300</v>
      </c>
    </row>
    <row r="1345" spans="1:21" x14ac:dyDescent="0.3">
      <c r="A1345" s="1" t="s">
        <v>6597</v>
      </c>
      <c r="B1345" t="s">
        <v>565</v>
      </c>
      <c r="C1345" t="s">
        <v>6599</v>
      </c>
      <c r="D1345">
        <v>3045472</v>
      </c>
      <c r="E1345" t="s">
        <v>6597</v>
      </c>
      <c r="G1345" t="s">
        <v>3289</v>
      </c>
      <c r="I1345" t="s">
        <v>6598</v>
      </c>
      <c r="J1345">
        <v>36</v>
      </c>
      <c r="K1345" s="1" t="s">
        <v>453</v>
      </c>
      <c r="L1345" t="s">
        <v>3145</v>
      </c>
      <c r="M1345">
        <v>19096</v>
      </c>
      <c r="N1345">
        <v>2</v>
      </c>
      <c r="O1345">
        <v>24</v>
      </c>
      <c r="P1345" t="s">
        <v>13209</v>
      </c>
      <c r="Q1345" t="s">
        <v>403</v>
      </c>
      <c r="R1345" t="s">
        <v>1198</v>
      </c>
      <c r="T1345" t="s">
        <v>684</v>
      </c>
      <c r="U1345" t="s">
        <v>296</v>
      </c>
    </row>
    <row r="1346" spans="1:21" x14ac:dyDescent="0.3">
      <c r="A1346" s="1" t="s">
        <v>2891</v>
      </c>
      <c r="B1346" t="s">
        <v>350</v>
      </c>
      <c r="C1346" t="s">
        <v>6601</v>
      </c>
      <c r="E1346" t="s">
        <v>2891</v>
      </c>
      <c r="F1346" t="s">
        <v>672</v>
      </c>
      <c r="G1346" t="s">
        <v>6602</v>
      </c>
      <c r="J1346">
        <v>16</v>
      </c>
      <c r="K1346" s="1" t="s">
        <v>350</v>
      </c>
      <c r="L1346" t="s">
        <v>6600</v>
      </c>
      <c r="M1346">
        <v>4291</v>
      </c>
      <c r="N1346">
        <v>11</v>
      </c>
      <c r="O1346">
        <v>34</v>
      </c>
      <c r="P1346" t="s">
        <v>13210</v>
      </c>
      <c r="Q1346" t="s">
        <v>331</v>
      </c>
      <c r="R1346" t="s">
        <v>438</v>
      </c>
      <c r="T1346" t="s">
        <v>843</v>
      </c>
      <c r="U1346" t="s">
        <v>300</v>
      </c>
    </row>
    <row r="1347" spans="1:21" x14ac:dyDescent="0.3">
      <c r="A1347" s="1" t="s">
        <v>111</v>
      </c>
      <c r="B1347" t="s">
        <v>439</v>
      </c>
      <c r="C1347" t="s">
        <v>6605</v>
      </c>
      <c r="D1347">
        <v>10636</v>
      </c>
      <c r="E1347" t="s">
        <v>111</v>
      </c>
      <c r="F1347" t="s">
        <v>367</v>
      </c>
      <c r="G1347" t="s">
        <v>6606</v>
      </c>
      <c r="H1347">
        <v>1</v>
      </c>
      <c r="I1347" t="s">
        <v>6604</v>
      </c>
      <c r="J1347">
        <v>2</v>
      </c>
      <c r="K1347" s="1" t="s">
        <v>439</v>
      </c>
      <c r="L1347" t="s">
        <v>6603</v>
      </c>
      <c r="M1347">
        <v>1694</v>
      </c>
      <c r="N1347">
        <v>12</v>
      </c>
      <c r="O1347">
        <v>34</v>
      </c>
      <c r="P1347" t="s">
        <v>13211</v>
      </c>
      <c r="Q1347" t="s">
        <v>331</v>
      </c>
      <c r="R1347" t="s">
        <v>931</v>
      </c>
      <c r="T1347" t="s">
        <v>2012</v>
      </c>
      <c r="U1347" t="s">
        <v>300</v>
      </c>
    </row>
    <row r="1348" spans="1:21" x14ac:dyDescent="0.3">
      <c r="A1348" s="1" t="s">
        <v>6607</v>
      </c>
      <c r="B1348" t="s">
        <v>313</v>
      </c>
      <c r="C1348" t="s">
        <v>6610</v>
      </c>
      <c r="D1348">
        <v>14163</v>
      </c>
      <c r="E1348" t="s">
        <v>6607</v>
      </c>
      <c r="F1348" t="s">
        <v>299</v>
      </c>
      <c r="G1348" t="s">
        <v>4797</v>
      </c>
      <c r="H1348">
        <v>2</v>
      </c>
      <c r="I1348" t="s">
        <v>6609</v>
      </c>
      <c r="J1348">
        <v>5</v>
      </c>
      <c r="K1348" s="1" t="s">
        <v>313</v>
      </c>
      <c r="L1348" t="s">
        <v>546</v>
      </c>
      <c r="M1348">
        <v>12831</v>
      </c>
      <c r="N1348">
        <v>8</v>
      </c>
      <c r="O1348">
        <v>29</v>
      </c>
      <c r="P1348" t="s">
        <v>13212</v>
      </c>
      <c r="Q1348" t="s">
        <v>331</v>
      </c>
      <c r="R1348" t="s">
        <v>438</v>
      </c>
      <c r="T1348" t="s">
        <v>6608</v>
      </c>
      <c r="U1348" t="s">
        <v>300</v>
      </c>
    </row>
    <row r="1349" spans="1:21" x14ac:dyDescent="0.3">
      <c r="A1349" s="1" t="s">
        <v>6612</v>
      </c>
      <c r="B1349" t="s">
        <v>323</v>
      </c>
      <c r="C1349" t="s">
        <v>6613</v>
      </c>
      <c r="D1349">
        <v>15707</v>
      </c>
      <c r="E1349" t="s">
        <v>6612</v>
      </c>
      <c r="G1349" t="s">
        <v>4864</v>
      </c>
      <c r="J1349">
        <v>84</v>
      </c>
      <c r="K1349" s="1" t="s">
        <v>323</v>
      </c>
      <c r="L1349" t="s">
        <v>2315</v>
      </c>
      <c r="M1349">
        <v>15782</v>
      </c>
      <c r="N1349">
        <v>7</v>
      </c>
      <c r="O1349">
        <v>30</v>
      </c>
      <c r="P1349" t="s">
        <v>13213</v>
      </c>
      <c r="Q1349" t="s">
        <v>305</v>
      </c>
      <c r="R1349" t="s">
        <v>197</v>
      </c>
      <c r="T1349" t="s">
        <v>3073</v>
      </c>
      <c r="U1349" t="s">
        <v>296</v>
      </c>
    </row>
    <row r="1350" spans="1:21" x14ac:dyDescent="0.3">
      <c r="A1350" s="1" t="s">
        <v>6614</v>
      </c>
      <c r="B1350" t="s">
        <v>350</v>
      </c>
      <c r="C1350" t="s">
        <v>6617</v>
      </c>
      <c r="D1350">
        <v>15360</v>
      </c>
      <c r="E1350" t="s">
        <v>6614</v>
      </c>
      <c r="G1350" t="s">
        <v>6618</v>
      </c>
      <c r="J1350">
        <v>13</v>
      </c>
      <c r="K1350" s="1" t="s">
        <v>350</v>
      </c>
      <c r="L1350" t="s">
        <v>6616</v>
      </c>
      <c r="M1350">
        <v>14594</v>
      </c>
      <c r="N1350">
        <v>7</v>
      </c>
      <c r="O1350">
        <v>29</v>
      </c>
      <c r="P1350" t="s">
        <v>13214</v>
      </c>
      <c r="Q1350" t="s">
        <v>331</v>
      </c>
      <c r="R1350" t="s">
        <v>571</v>
      </c>
      <c r="T1350" t="s">
        <v>6615</v>
      </c>
      <c r="U1350" t="s">
        <v>296</v>
      </c>
    </row>
    <row r="1351" spans="1:21" x14ac:dyDescent="0.3">
      <c r="A1351" s="1" t="s">
        <v>6619</v>
      </c>
      <c r="B1351" t="s">
        <v>453</v>
      </c>
      <c r="C1351" t="s">
        <v>6621</v>
      </c>
      <c r="E1351" t="s">
        <v>6619</v>
      </c>
      <c r="G1351" t="s">
        <v>5751</v>
      </c>
      <c r="J1351">
        <v>35</v>
      </c>
      <c r="K1351" s="1" t="s">
        <v>453</v>
      </c>
      <c r="L1351" t="s">
        <v>6620</v>
      </c>
      <c r="M1351">
        <v>17414</v>
      </c>
      <c r="N1351">
        <v>0</v>
      </c>
      <c r="O1351">
        <v>26</v>
      </c>
      <c r="P1351" t="s">
        <v>13215</v>
      </c>
      <c r="Q1351" t="s">
        <v>310</v>
      </c>
      <c r="R1351" t="s">
        <v>528</v>
      </c>
      <c r="T1351" t="s">
        <v>422</v>
      </c>
      <c r="U1351" t="s">
        <v>296</v>
      </c>
    </row>
    <row r="1352" spans="1:21" x14ac:dyDescent="0.3">
      <c r="A1352" s="1" t="s">
        <v>6622</v>
      </c>
      <c r="B1352" t="s">
        <v>350</v>
      </c>
      <c r="C1352" t="s">
        <v>6623</v>
      </c>
      <c r="D1352">
        <v>3052561</v>
      </c>
      <c r="E1352" t="s">
        <v>6622</v>
      </c>
      <c r="G1352" t="s">
        <v>6624</v>
      </c>
      <c r="H1352">
        <v>4</v>
      </c>
      <c r="J1352">
        <v>6</v>
      </c>
      <c r="K1352" s="1" t="s">
        <v>350</v>
      </c>
      <c r="L1352" t="s">
        <v>2700</v>
      </c>
      <c r="M1352">
        <v>19181</v>
      </c>
      <c r="N1352">
        <v>2</v>
      </c>
      <c r="O1352">
        <v>23</v>
      </c>
      <c r="P1352" t="s">
        <v>13216</v>
      </c>
      <c r="Q1352" t="s">
        <v>347</v>
      </c>
      <c r="R1352" t="s">
        <v>614</v>
      </c>
      <c r="T1352" t="s">
        <v>6275</v>
      </c>
      <c r="U1352" t="s">
        <v>296</v>
      </c>
    </row>
    <row r="1353" spans="1:21" x14ac:dyDescent="0.3">
      <c r="A1353" s="1" t="s">
        <v>6625</v>
      </c>
      <c r="B1353" t="s">
        <v>439</v>
      </c>
      <c r="C1353" t="s">
        <v>6628</v>
      </c>
      <c r="D1353">
        <v>17082</v>
      </c>
      <c r="E1353" t="s">
        <v>6625</v>
      </c>
      <c r="G1353" t="s">
        <v>6629</v>
      </c>
      <c r="I1353" t="s">
        <v>6627</v>
      </c>
      <c r="J1353">
        <v>1</v>
      </c>
      <c r="K1353" s="1" t="s">
        <v>439</v>
      </c>
      <c r="L1353" t="s">
        <v>6626</v>
      </c>
      <c r="M1353">
        <v>16236</v>
      </c>
      <c r="N1353">
        <v>5</v>
      </c>
      <c r="O1353">
        <v>27</v>
      </c>
      <c r="P1353" t="s">
        <v>13217</v>
      </c>
      <c r="Q1353" t="s">
        <v>310</v>
      </c>
      <c r="R1353" t="s">
        <v>477</v>
      </c>
      <c r="T1353" t="s">
        <v>293</v>
      </c>
      <c r="U1353" t="s">
        <v>296</v>
      </c>
    </row>
    <row r="1354" spans="1:21" x14ac:dyDescent="0.3">
      <c r="A1354" s="1" t="s">
        <v>6630</v>
      </c>
      <c r="B1354" t="s">
        <v>350</v>
      </c>
      <c r="C1354" t="s">
        <v>6631</v>
      </c>
      <c r="D1354">
        <v>2582387</v>
      </c>
      <c r="E1354" t="s">
        <v>6630</v>
      </c>
      <c r="G1354" t="s">
        <v>6632</v>
      </c>
      <c r="J1354">
        <v>12</v>
      </c>
      <c r="K1354" s="1" t="s">
        <v>350</v>
      </c>
      <c r="L1354" t="s">
        <v>5221</v>
      </c>
      <c r="M1354">
        <v>18679</v>
      </c>
      <c r="N1354">
        <v>0</v>
      </c>
      <c r="O1354">
        <v>24</v>
      </c>
      <c r="P1354" t="s">
        <v>13218</v>
      </c>
      <c r="Q1354" t="s">
        <v>403</v>
      </c>
      <c r="R1354" t="s">
        <v>395</v>
      </c>
      <c r="T1354" t="s">
        <v>2313</v>
      </c>
      <c r="U1354" t="s">
        <v>296</v>
      </c>
    </row>
    <row r="1355" spans="1:21" x14ac:dyDescent="0.3">
      <c r="A1355" s="1" t="s">
        <v>103</v>
      </c>
      <c r="B1355" t="s">
        <v>323</v>
      </c>
      <c r="C1355" t="s">
        <v>6635</v>
      </c>
      <c r="D1355">
        <v>2991767</v>
      </c>
      <c r="E1355" t="s">
        <v>103</v>
      </c>
      <c r="F1355" t="s">
        <v>748</v>
      </c>
      <c r="G1355" t="s">
        <v>6052</v>
      </c>
      <c r="H1355">
        <v>2</v>
      </c>
      <c r="I1355" t="s">
        <v>6634</v>
      </c>
      <c r="J1355">
        <v>89</v>
      </c>
      <c r="K1355" s="1" t="s">
        <v>323</v>
      </c>
      <c r="L1355" t="s">
        <v>6633</v>
      </c>
      <c r="M1355">
        <v>19457</v>
      </c>
      <c r="N1355">
        <v>2</v>
      </c>
      <c r="O1355">
        <v>25</v>
      </c>
      <c r="P1355" t="s">
        <v>13219</v>
      </c>
      <c r="Q1355" t="s">
        <v>295</v>
      </c>
      <c r="R1355" t="s">
        <v>322</v>
      </c>
      <c r="T1355" t="s">
        <v>1248</v>
      </c>
      <c r="U1355" t="s">
        <v>300</v>
      </c>
    </row>
    <row r="1356" spans="1:21" x14ac:dyDescent="0.3">
      <c r="A1356" s="1" t="s">
        <v>6636</v>
      </c>
      <c r="B1356" t="s">
        <v>323</v>
      </c>
      <c r="C1356" t="s">
        <v>6639</v>
      </c>
      <c r="D1356">
        <v>3129455</v>
      </c>
      <c r="E1356" t="s">
        <v>6636</v>
      </c>
      <c r="F1356" t="s">
        <v>1208</v>
      </c>
      <c r="G1356" t="s">
        <v>6640</v>
      </c>
      <c r="H1356">
        <v>6</v>
      </c>
      <c r="I1356" t="s">
        <v>6638</v>
      </c>
      <c r="J1356">
        <v>86</v>
      </c>
      <c r="K1356" s="1" t="s">
        <v>323</v>
      </c>
      <c r="L1356" t="s">
        <v>6637</v>
      </c>
      <c r="M1356">
        <v>20370</v>
      </c>
      <c r="N1356">
        <v>1</v>
      </c>
      <c r="O1356">
        <v>22</v>
      </c>
      <c r="P1356" t="s">
        <v>13220</v>
      </c>
      <c r="Q1356" t="s">
        <v>320</v>
      </c>
      <c r="R1356" t="s">
        <v>444</v>
      </c>
      <c r="T1356" t="s">
        <v>1358</v>
      </c>
      <c r="U1356" t="s">
        <v>300</v>
      </c>
    </row>
    <row r="1357" spans="1:21" x14ac:dyDescent="0.3">
      <c r="A1357" s="1" t="s">
        <v>6641</v>
      </c>
      <c r="B1357" t="s">
        <v>350</v>
      </c>
      <c r="C1357" t="s">
        <v>6642</v>
      </c>
      <c r="D1357">
        <v>3893001</v>
      </c>
      <c r="E1357" t="s">
        <v>6641</v>
      </c>
      <c r="G1357" t="s">
        <v>6643</v>
      </c>
      <c r="J1357">
        <v>87</v>
      </c>
      <c r="K1357" s="1" t="s">
        <v>350</v>
      </c>
      <c r="L1357" t="s">
        <v>680</v>
      </c>
      <c r="M1357">
        <v>17314</v>
      </c>
      <c r="N1357">
        <v>0</v>
      </c>
      <c r="O1357">
        <v>25</v>
      </c>
      <c r="P1357" t="s">
        <v>13221</v>
      </c>
      <c r="Q1357" t="s">
        <v>403</v>
      </c>
      <c r="R1357" t="s">
        <v>544</v>
      </c>
      <c r="T1357" t="s">
        <v>497</v>
      </c>
      <c r="U1357" t="s">
        <v>296</v>
      </c>
    </row>
    <row r="1358" spans="1:21" x14ac:dyDescent="0.3">
      <c r="A1358" s="1" t="s">
        <v>6644</v>
      </c>
      <c r="B1358" t="s">
        <v>350</v>
      </c>
      <c r="C1358" t="s">
        <v>6646</v>
      </c>
      <c r="D1358">
        <v>3699902</v>
      </c>
      <c r="E1358" t="s">
        <v>6644</v>
      </c>
      <c r="F1358" t="s">
        <v>412</v>
      </c>
      <c r="G1358" t="s">
        <v>6647</v>
      </c>
      <c r="J1358">
        <v>8</v>
      </c>
      <c r="K1358" s="1" t="s">
        <v>350</v>
      </c>
      <c r="L1358" t="s">
        <v>6645</v>
      </c>
      <c r="M1358">
        <v>20886</v>
      </c>
      <c r="N1358">
        <v>0</v>
      </c>
      <c r="O1358">
        <v>22</v>
      </c>
      <c r="P1358" t="s">
        <v>13222</v>
      </c>
      <c r="Q1358" t="s">
        <v>310</v>
      </c>
      <c r="R1358" t="s">
        <v>364</v>
      </c>
      <c r="T1358" t="s">
        <v>760</v>
      </c>
      <c r="U1358" t="s">
        <v>300</v>
      </c>
    </row>
    <row r="1359" spans="1:21" x14ac:dyDescent="0.3">
      <c r="A1359" s="1" t="s">
        <v>6649</v>
      </c>
      <c r="B1359" t="s">
        <v>323</v>
      </c>
      <c r="C1359" t="s">
        <v>6651</v>
      </c>
      <c r="D1359">
        <v>4039253</v>
      </c>
      <c r="E1359" t="s">
        <v>6649</v>
      </c>
      <c r="F1359" t="s">
        <v>354</v>
      </c>
      <c r="G1359" t="s">
        <v>5615</v>
      </c>
      <c r="H1359">
        <v>2</v>
      </c>
      <c r="J1359">
        <v>47</v>
      </c>
      <c r="K1359" s="1" t="s">
        <v>323</v>
      </c>
      <c r="L1359" t="s">
        <v>6650</v>
      </c>
      <c r="M1359">
        <v>20977</v>
      </c>
      <c r="N1359">
        <v>0</v>
      </c>
      <c r="O1359">
        <v>23</v>
      </c>
      <c r="P1359" t="s">
        <v>13223</v>
      </c>
      <c r="Q1359" t="s">
        <v>320</v>
      </c>
      <c r="R1359" t="s">
        <v>1079</v>
      </c>
      <c r="T1359" t="s">
        <v>2668</v>
      </c>
      <c r="U1359" t="s">
        <v>300</v>
      </c>
    </row>
    <row r="1360" spans="1:21" x14ac:dyDescent="0.3">
      <c r="A1360" s="1" t="s">
        <v>6653</v>
      </c>
      <c r="B1360" t="s">
        <v>323</v>
      </c>
      <c r="C1360" t="s">
        <v>6655</v>
      </c>
      <c r="D1360">
        <v>15195</v>
      </c>
      <c r="E1360" t="s">
        <v>6653</v>
      </c>
      <c r="G1360" t="s">
        <v>6656</v>
      </c>
      <c r="J1360">
        <v>85</v>
      </c>
      <c r="K1360" s="1" t="s">
        <v>323</v>
      </c>
      <c r="L1360" t="s">
        <v>6654</v>
      </c>
      <c r="M1360">
        <v>14812</v>
      </c>
      <c r="N1360">
        <v>2</v>
      </c>
      <c r="O1360">
        <v>28</v>
      </c>
      <c r="P1360" t="s">
        <v>13224</v>
      </c>
      <c r="Q1360" t="s">
        <v>426</v>
      </c>
      <c r="R1360" t="s">
        <v>551</v>
      </c>
      <c r="T1360" t="s">
        <v>502</v>
      </c>
      <c r="U1360" t="s">
        <v>296</v>
      </c>
    </row>
    <row r="1361" spans="1:21" x14ac:dyDescent="0.3">
      <c r="A1361" s="1" t="s">
        <v>6659</v>
      </c>
      <c r="B1361" t="s">
        <v>350</v>
      </c>
      <c r="C1361" t="s">
        <v>6660</v>
      </c>
      <c r="D1361">
        <v>3050661</v>
      </c>
      <c r="E1361" t="s">
        <v>6659</v>
      </c>
      <c r="F1361" t="s">
        <v>1208</v>
      </c>
      <c r="G1361" t="s">
        <v>4247</v>
      </c>
      <c r="J1361">
        <v>16</v>
      </c>
      <c r="K1361" s="1" t="s">
        <v>350</v>
      </c>
      <c r="L1361" t="s">
        <v>3076</v>
      </c>
      <c r="M1361">
        <v>20726</v>
      </c>
      <c r="N1361">
        <v>0</v>
      </c>
      <c r="O1361">
        <v>26</v>
      </c>
      <c r="P1361" t="s">
        <v>13225</v>
      </c>
      <c r="Q1361" t="s">
        <v>347</v>
      </c>
      <c r="R1361" t="s">
        <v>487</v>
      </c>
      <c r="T1361" t="s">
        <v>298</v>
      </c>
      <c r="U1361" t="s">
        <v>300</v>
      </c>
    </row>
    <row r="1362" spans="1:21" x14ac:dyDescent="0.3">
      <c r="A1362" s="1" t="s">
        <v>6661</v>
      </c>
      <c r="B1362" t="s">
        <v>323</v>
      </c>
      <c r="C1362" t="s">
        <v>6664</v>
      </c>
      <c r="D1362">
        <v>3126196</v>
      </c>
      <c r="E1362" t="s">
        <v>6661</v>
      </c>
      <c r="F1362" t="s">
        <v>573</v>
      </c>
      <c r="J1362">
        <v>84</v>
      </c>
      <c r="K1362" s="1" t="s">
        <v>323</v>
      </c>
      <c r="L1362" t="s">
        <v>6663</v>
      </c>
      <c r="M1362">
        <v>21296</v>
      </c>
      <c r="N1362">
        <v>0</v>
      </c>
      <c r="P1362" t="s">
        <v>13226</v>
      </c>
      <c r="Q1362" t="s">
        <v>320</v>
      </c>
      <c r="R1362" t="s">
        <v>528</v>
      </c>
      <c r="T1362" t="s">
        <v>6662</v>
      </c>
      <c r="U1362" t="s">
        <v>300</v>
      </c>
    </row>
    <row r="1363" spans="1:21" x14ac:dyDescent="0.3">
      <c r="A1363" s="1" t="s">
        <v>6665</v>
      </c>
      <c r="B1363" t="s">
        <v>323</v>
      </c>
      <c r="C1363" t="s">
        <v>6669</v>
      </c>
      <c r="D1363">
        <v>4081127</v>
      </c>
      <c r="E1363" t="s">
        <v>6665</v>
      </c>
      <c r="F1363" t="s">
        <v>1208</v>
      </c>
      <c r="G1363" t="s">
        <v>6113</v>
      </c>
      <c r="H1363">
        <v>5</v>
      </c>
      <c r="I1363" t="s">
        <v>6668</v>
      </c>
      <c r="J1363">
        <v>82</v>
      </c>
      <c r="K1363" s="1" t="s">
        <v>323</v>
      </c>
      <c r="L1363" t="s">
        <v>6667</v>
      </c>
      <c r="M1363">
        <v>19335</v>
      </c>
      <c r="N1363">
        <v>2</v>
      </c>
      <c r="O1363">
        <v>26</v>
      </c>
      <c r="P1363" t="s">
        <v>13227</v>
      </c>
      <c r="Q1363" t="s">
        <v>305</v>
      </c>
      <c r="R1363" t="s">
        <v>460</v>
      </c>
      <c r="T1363" t="s">
        <v>6666</v>
      </c>
      <c r="U1363" t="s">
        <v>300</v>
      </c>
    </row>
    <row r="1364" spans="1:21" x14ac:dyDescent="0.3">
      <c r="A1364" s="1" t="s">
        <v>6671</v>
      </c>
      <c r="B1364" t="s">
        <v>313</v>
      </c>
      <c r="C1364" t="s">
        <v>6672</v>
      </c>
      <c r="D1364">
        <v>17247</v>
      </c>
      <c r="E1364" t="s">
        <v>6671</v>
      </c>
      <c r="G1364" t="s">
        <v>2274</v>
      </c>
      <c r="H1364">
        <v>4</v>
      </c>
      <c r="J1364">
        <v>9</v>
      </c>
      <c r="K1364" s="1" t="s">
        <v>313</v>
      </c>
      <c r="L1364" t="s">
        <v>3435</v>
      </c>
      <c r="M1364">
        <v>16139</v>
      </c>
      <c r="N1364">
        <v>5</v>
      </c>
      <c r="O1364">
        <v>27</v>
      </c>
      <c r="P1364" t="s">
        <v>13228</v>
      </c>
      <c r="Q1364" t="s">
        <v>310</v>
      </c>
      <c r="R1364" t="s">
        <v>818</v>
      </c>
      <c r="S1364" t="s">
        <v>512</v>
      </c>
      <c r="T1364" t="s">
        <v>816</v>
      </c>
      <c r="U1364" t="s">
        <v>513</v>
      </c>
    </row>
    <row r="1365" spans="1:21" x14ac:dyDescent="0.3">
      <c r="A1365" s="1" t="s">
        <v>6673</v>
      </c>
      <c r="B1365" t="s">
        <v>453</v>
      </c>
      <c r="C1365" t="s">
        <v>6676</v>
      </c>
      <c r="D1365">
        <v>2515931</v>
      </c>
      <c r="E1365" t="s">
        <v>6673</v>
      </c>
      <c r="G1365" t="s">
        <v>3430</v>
      </c>
      <c r="I1365" t="s">
        <v>6675</v>
      </c>
      <c r="J1365">
        <v>40</v>
      </c>
      <c r="K1365" s="1" t="s">
        <v>453</v>
      </c>
      <c r="L1365" t="s">
        <v>2235</v>
      </c>
      <c r="M1365">
        <v>16869</v>
      </c>
      <c r="N1365">
        <v>4</v>
      </c>
      <c r="O1365">
        <v>24</v>
      </c>
      <c r="P1365" t="s">
        <v>13229</v>
      </c>
      <c r="Q1365" t="s">
        <v>362</v>
      </c>
      <c r="R1365" t="s">
        <v>1395</v>
      </c>
      <c r="T1365" t="s">
        <v>6674</v>
      </c>
      <c r="U1365" t="s">
        <v>296</v>
      </c>
    </row>
    <row r="1366" spans="1:21" x14ac:dyDescent="0.3">
      <c r="A1366" s="1" t="s">
        <v>6677</v>
      </c>
      <c r="B1366" t="s">
        <v>350</v>
      </c>
      <c r="C1366" t="s">
        <v>6680</v>
      </c>
      <c r="D1366">
        <v>4035853</v>
      </c>
      <c r="E1366" t="s">
        <v>6677</v>
      </c>
      <c r="F1366" t="s">
        <v>304</v>
      </c>
      <c r="G1366" t="s">
        <v>2203</v>
      </c>
      <c r="I1366" t="s">
        <v>6679</v>
      </c>
      <c r="J1366">
        <v>2</v>
      </c>
      <c r="K1366" s="1" t="s">
        <v>350</v>
      </c>
      <c r="L1366" t="s">
        <v>6678</v>
      </c>
      <c r="M1366">
        <v>20376</v>
      </c>
      <c r="N1366">
        <v>1</v>
      </c>
      <c r="O1366">
        <v>24</v>
      </c>
      <c r="P1366" t="s">
        <v>13230</v>
      </c>
      <c r="Q1366" t="s">
        <v>320</v>
      </c>
      <c r="R1366" t="s">
        <v>578</v>
      </c>
      <c r="T1366" t="s">
        <v>604</v>
      </c>
      <c r="U1366" t="s">
        <v>306</v>
      </c>
    </row>
    <row r="1367" spans="1:21" x14ac:dyDescent="0.3">
      <c r="A1367" s="1" t="s">
        <v>109</v>
      </c>
      <c r="B1367" t="s">
        <v>453</v>
      </c>
      <c r="C1367" t="s">
        <v>6682</v>
      </c>
      <c r="D1367">
        <v>4261020</v>
      </c>
      <c r="E1367" t="s">
        <v>109</v>
      </c>
      <c r="F1367" t="s">
        <v>354</v>
      </c>
      <c r="G1367" t="s">
        <v>5217</v>
      </c>
      <c r="H1367">
        <v>5</v>
      </c>
      <c r="I1367" t="s">
        <v>6681</v>
      </c>
      <c r="J1367">
        <v>40</v>
      </c>
      <c r="K1367" s="1" t="s">
        <v>453</v>
      </c>
      <c r="L1367" t="s">
        <v>3400</v>
      </c>
      <c r="M1367">
        <v>20040</v>
      </c>
      <c r="N1367">
        <v>1</v>
      </c>
      <c r="O1367">
        <v>25</v>
      </c>
      <c r="P1367" t="s">
        <v>13231</v>
      </c>
      <c r="Q1367" t="s">
        <v>403</v>
      </c>
      <c r="R1367" t="s">
        <v>733</v>
      </c>
      <c r="T1367" t="s">
        <v>1251</v>
      </c>
      <c r="U1367" t="s">
        <v>300</v>
      </c>
    </row>
    <row r="1368" spans="1:21" x14ac:dyDescent="0.3">
      <c r="A1368" s="1" t="s">
        <v>6683</v>
      </c>
      <c r="B1368" t="s">
        <v>565</v>
      </c>
      <c r="C1368" t="s">
        <v>6684</v>
      </c>
      <c r="D1368">
        <v>14083</v>
      </c>
      <c r="E1368" t="s">
        <v>6683</v>
      </c>
      <c r="G1368" t="s">
        <v>6685</v>
      </c>
      <c r="J1368">
        <v>49</v>
      </c>
      <c r="K1368" s="1" t="s">
        <v>453</v>
      </c>
      <c r="L1368" t="s">
        <v>943</v>
      </c>
      <c r="M1368">
        <v>13446</v>
      </c>
      <c r="N1368">
        <v>6</v>
      </c>
      <c r="O1368">
        <v>31</v>
      </c>
      <c r="P1368" t="s">
        <v>13232</v>
      </c>
      <c r="Q1368" t="s">
        <v>331</v>
      </c>
      <c r="R1368" t="s">
        <v>1056</v>
      </c>
      <c r="T1368" t="s">
        <v>1849</v>
      </c>
      <c r="U1368" t="s">
        <v>296</v>
      </c>
    </row>
    <row r="1369" spans="1:21" x14ac:dyDescent="0.3">
      <c r="A1369" s="1" t="s">
        <v>6686</v>
      </c>
      <c r="B1369" t="s">
        <v>453</v>
      </c>
      <c r="C1369" t="s">
        <v>6688</v>
      </c>
      <c r="D1369">
        <v>15981</v>
      </c>
      <c r="E1369" t="s">
        <v>6686</v>
      </c>
      <c r="G1369" t="s">
        <v>4978</v>
      </c>
      <c r="H1369">
        <v>4</v>
      </c>
      <c r="J1369">
        <v>30</v>
      </c>
      <c r="K1369" s="1" t="s">
        <v>453</v>
      </c>
      <c r="L1369" t="s">
        <v>546</v>
      </c>
      <c r="M1369">
        <v>15230</v>
      </c>
      <c r="N1369">
        <v>4</v>
      </c>
      <c r="O1369">
        <v>27</v>
      </c>
      <c r="P1369" t="s">
        <v>13233</v>
      </c>
      <c r="Q1369" t="s">
        <v>494</v>
      </c>
      <c r="R1369" t="s">
        <v>1240</v>
      </c>
      <c r="T1369" t="s">
        <v>6687</v>
      </c>
      <c r="U1369" t="s">
        <v>296</v>
      </c>
    </row>
    <row r="1370" spans="1:21" x14ac:dyDescent="0.3">
      <c r="A1370" s="1" t="s">
        <v>6689</v>
      </c>
      <c r="B1370" t="s">
        <v>313</v>
      </c>
      <c r="C1370" t="s">
        <v>6692</v>
      </c>
      <c r="D1370">
        <v>17033</v>
      </c>
      <c r="E1370" t="s">
        <v>6689</v>
      </c>
      <c r="G1370" t="s">
        <v>6693</v>
      </c>
      <c r="J1370">
        <v>8</v>
      </c>
      <c r="K1370" s="1" t="s">
        <v>313</v>
      </c>
      <c r="L1370" t="s">
        <v>6691</v>
      </c>
      <c r="M1370">
        <v>16282</v>
      </c>
      <c r="N1370">
        <v>1</v>
      </c>
      <c r="O1370">
        <v>28</v>
      </c>
      <c r="P1370" t="s">
        <v>13234</v>
      </c>
      <c r="Q1370" t="s">
        <v>320</v>
      </c>
      <c r="R1370" t="s">
        <v>1844</v>
      </c>
      <c r="T1370" t="s">
        <v>6690</v>
      </c>
      <c r="U1370" t="s">
        <v>296</v>
      </c>
    </row>
    <row r="1371" spans="1:21" x14ac:dyDescent="0.3">
      <c r="A1371" s="1" t="s">
        <v>6694</v>
      </c>
      <c r="B1371" t="s">
        <v>323</v>
      </c>
      <c r="C1371" t="s">
        <v>6697</v>
      </c>
      <c r="D1371">
        <v>2579846</v>
      </c>
      <c r="E1371" t="s">
        <v>6694</v>
      </c>
      <c r="F1371" t="s">
        <v>917</v>
      </c>
      <c r="G1371" t="s">
        <v>6698</v>
      </c>
      <c r="H1371">
        <v>4</v>
      </c>
      <c r="I1371" t="s">
        <v>6696</v>
      </c>
      <c r="J1371">
        <v>83</v>
      </c>
      <c r="K1371" s="1" t="s">
        <v>323</v>
      </c>
      <c r="L1371" t="s">
        <v>6695</v>
      </c>
      <c r="M1371">
        <v>16988</v>
      </c>
      <c r="N1371">
        <v>4</v>
      </c>
      <c r="O1371">
        <v>26</v>
      </c>
      <c r="P1371" t="s">
        <v>13235</v>
      </c>
      <c r="Q1371" t="s">
        <v>295</v>
      </c>
      <c r="R1371" t="s">
        <v>965</v>
      </c>
      <c r="T1371" t="s">
        <v>795</v>
      </c>
      <c r="U1371" t="s">
        <v>300</v>
      </c>
    </row>
    <row r="1372" spans="1:21" x14ac:dyDescent="0.3">
      <c r="A1372" s="1" t="s">
        <v>6699</v>
      </c>
      <c r="B1372" t="s">
        <v>453</v>
      </c>
      <c r="C1372" t="s">
        <v>6701</v>
      </c>
      <c r="D1372">
        <v>2517786</v>
      </c>
      <c r="E1372" t="s">
        <v>6699</v>
      </c>
      <c r="J1372">
        <v>44</v>
      </c>
      <c r="K1372" s="1" t="s">
        <v>453</v>
      </c>
      <c r="L1372" t="s">
        <v>6700</v>
      </c>
      <c r="M1372">
        <v>17068</v>
      </c>
      <c r="N1372">
        <v>0</v>
      </c>
      <c r="P1372" t="s">
        <v>13236</v>
      </c>
      <c r="Q1372" t="s">
        <v>494</v>
      </c>
      <c r="R1372" t="s">
        <v>358</v>
      </c>
      <c r="T1372" t="s">
        <v>1578</v>
      </c>
      <c r="U1372" t="s">
        <v>296</v>
      </c>
    </row>
    <row r="1373" spans="1:21" x14ac:dyDescent="0.3">
      <c r="A1373" s="1" t="s">
        <v>6702</v>
      </c>
      <c r="B1373" t="s">
        <v>350</v>
      </c>
      <c r="C1373" t="s">
        <v>6704</v>
      </c>
      <c r="D1373">
        <v>2982761</v>
      </c>
      <c r="E1373" t="s">
        <v>6702</v>
      </c>
      <c r="F1373" t="s">
        <v>724</v>
      </c>
      <c r="G1373" t="s">
        <v>2177</v>
      </c>
      <c r="H1373">
        <v>3</v>
      </c>
      <c r="I1373" t="s">
        <v>6703</v>
      </c>
      <c r="J1373">
        <v>17</v>
      </c>
      <c r="K1373" s="1" t="s">
        <v>350</v>
      </c>
      <c r="L1373" t="s">
        <v>315</v>
      </c>
      <c r="M1373">
        <v>18508</v>
      </c>
      <c r="N1373">
        <v>3</v>
      </c>
      <c r="O1373">
        <v>25</v>
      </c>
      <c r="P1373" t="s">
        <v>13237</v>
      </c>
      <c r="Q1373" t="s">
        <v>331</v>
      </c>
      <c r="R1373" t="s">
        <v>782</v>
      </c>
      <c r="T1373" t="s">
        <v>1927</v>
      </c>
      <c r="U1373" t="s">
        <v>300</v>
      </c>
    </row>
    <row r="1374" spans="1:21" x14ac:dyDescent="0.3">
      <c r="A1374" s="1" t="s">
        <v>6706</v>
      </c>
      <c r="B1374" t="s">
        <v>323</v>
      </c>
      <c r="C1374" t="s">
        <v>6709</v>
      </c>
      <c r="D1374">
        <v>2576925</v>
      </c>
      <c r="E1374" t="s">
        <v>6706</v>
      </c>
      <c r="F1374" t="s">
        <v>329</v>
      </c>
      <c r="G1374" t="s">
        <v>827</v>
      </c>
      <c r="H1374">
        <v>1</v>
      </c>
      <c r="I1374" t="s">
        <v>6708</v>
      </c>
      <c r="J1374">
        <v>83</v>
      </c>
      <c r="K1374" s="1" t="s">
        <v>4076</v>
      </c>
      <c r="L1374" t="s">
        <v>6707</v>
      </c>
      <c r="M1374">
        <v>16964</v>
      </c>
      <c r="N1374">
        <v>4</v>
      </c>
      <c r="O1374">
        <v>27</v>
      </c>
      <c r="P1374" t="s">
        <v>13238</v>
      </c>
      <c r="Q1374" t="s">
        <v>305</v>
      </c>
      <c r="R1374" t="s">
        <v>832</v>
      </c>
      <c r="T1374" t="s">
        <v>2525</v>
      </c>
      <c r="U1374" t="s">
        <v>306</v>
      </c>
    </row>
    <row r="1375" spans="1:21" x14ac:dyDescent="0.3">
      <c r="A1375" s="1" t="s">
        <v>6711</v>
      </c>
      <c r="B1375" t="s">
        <v>313</v>
      </c>
      <c r="C1375" t="s">
        <v>6712</v>
      </c>
      <c r="D1375">
        <v>9780</v>
      </c>
      <c r="E1375" t="s">
        <v>6711</v>
      </c>
      <c r="G1375" t="s">
        <v>6713</v>
      </c>
      <c r="J1375">
        <v>5</v>
      </c>
      <c r="K1375" s="1" t="s">
        <v>313</v>
      </c>
      <c r="L1375" t="s">
        <v>5682</v>
      </c>
      <c r="M1375">
        <v>8769</v>
      </c>
      <c r="N1375">
        <v>11</v>
      </c>
      <c r="O1375">
        <v>35</v>
      </c>
      <c r="P1375" t="s">
        <v>13239</v>
      </c>
      <c r="Q1375" t="s">
        <v>331</v>
      </c>
      <c r="R1375" t="s">
        <v>689</v>
      </c>
      <c r="T1375" t="s">
        <v>1849</v>
      </c>
      <c r="U1375" t="s">
        <v>296</v>
      </c>
    </row>
    <row r="1376" spans="1:21" x14ac:dyDescent="0.3">
      <c r="A1376" s="1" t="s">
        <v>564</v>
      </c>
      <c r="B1376" t="s">
        <v>453</v>
      </c>
      <c r="C1376" t="s">
        <v>6716</v>
      </c>
      <c r="D1376">
        <v>8544</v>
      </c>
      <c r="E1376" t="s">
        <v>564</v>
      </c>
      <c r="F1376" t="s">
        <v>390</v>
      </c>
      <c r="G1376" t="s">
        <v>6717</v>
      </c>
      <c r="H1376">
        <v>5</v>
      </c>
      <c r="I1376" t="s">
        <v>6715</v>
      </c>
      <c r="J1376">
        <v>43</v>
      </c>
      <c r="K1376" s="1" t="s">
        <v>453</v>
      </c>
      <c r="L1376" t="s">
        <v>6714</v>
      </c>
      <c r="M1376">
        <v>6198</v>
      </c>
      <c r="N1376">
        <v>14</v>
      </c>
      <c r="O1376">
        <v>36</v>
      </c>
      <c r="P1376" t="s">
        <v>13240</v>
      </c>
      <c r="Q1376" t="s">
        <v>459</v>
      </c>
      <c r="R1376" t="s">
        <v>571</v>
      </c>
      <c r="T1376" t="s">
        <v>2525</v>
      </c>
      <c r="U1376" t="s">
        <v>300</v>
      </c>
    </row>
    <row r="1377" spans="1:21" x14ac:dyDescent="0.3">
      <c r="A1377" s="1" t="s">
        <v>6718</v>
      </c>
      <c r="B1377" t="s">
        <v>323</v>
      </c>
      <c r="C1377" t="s">
        <v>6721</v>
      </c>
      <c r="D1377">
        <v>16795</v>
      </c>
      <c r="E1377" t="s">
        <v>6718</v>
      </c>
      <c r="G1377" t="s">
        <v>409</v>
      </c>
      <c r="H1377">
        <v>3</v>
      </c>
      <c r="I1377" t="s">
        <v>6720</v>
      </c>
      <c r="J1377">
        <v>88</v>
      </c>
      <c r="K1377" s="1" t="s">
        <v>323</v>
      </c>
      <c r="L1377" t="s">
        <v>6719</v>
      </c>
      <c r="M1377">
        <v>16608</v>
      </c>
      <c r="N1377">
        <v>5</v>
      </c>
      <c r="O1377">
        <v>26</v>
      </c>
      <c r="P1377" t="s">
        <v>13241</v>
      </c>
      <c r="Q1377" t="s">
        <v>295</v>
      </c>
      <c r="R1377" t="s">
        <v>1520</v>
      </c>
      <c r="T1377" t="s">
        <v>580</v>
      </c>
      <c r="U1377" t="s">
        <v>296</v>
      </c>
    </row>
    <row r="1378" spans="1:21" x14ac:dyDescent="0.3">
      <c r="A1378" s="1" t="s">
        <v>6722</v>
      </c>
      <c r="B1378" t="s">
        <v>350</v>
      </c>
      <c r="C1378" t="s">
        <v>6724</v>
      </c>
      <c r="E1378" t="s">
        <v>6722</v>
      </c>
      <c r="J1378">
        <v>0</v>
      </c>
      <c r="K1378" s="1" t="s">
        <v>350</v>
      </c>
      <c r="L1378" t="s">
        <v>829</v>
      </c>
      <c r="M1378">
        <v>17700</v>
      </c>
      <c r="P1378" t="s">
        <v>13242</v>
      </c>
      <c r="Q1378" t="s">
        <v>297</v>
      </c>
      <c r="R1378" t="s">
        <v>297</v>
      </c>
      <c r="T1378" t="s">
        <v>6723</v>
      </c>
      <c r="U1378" t="s">
        <v>296</v>
      </c>
    </row>
    <row r="1379" spans="1:21" x14ac:dyDescent="0.3">
      <c r="A1379" s="1" t="s">
        <v>6725</v>
      </c>
      <c r="B1379" t="s">
        <v>313</v>
      </c>
      <c r="C1379" t="s">
        <v>6727</v>
      </c>
      <c r="D1379">
        <v>12471</v>
      </c>
      <c r="E1379" t="s">
        <v>6725</v>
      </c>
      <c r="F1379" t="s">
        <v>901</v>
      </c>
      <c r="G1379" t="s">
        <v>2470</v>
      </c>
      <c r="H1379">
        <v>2</v>
      </c>
      <c r="I1379" t="s">
        <v>6726</v>
      </c>
      <c r="J1379">
        <v>4</v>
      </c>
      <c r="K1379" s="1" t="s">
        <v>313</v>
      </c>
      <c r="L1379" t="s">
        <v>314</v>
      </c>
      <c r="M1379">
        <v>9902</v>
      </c>
      <c r="N1379">
        <v>10</v>
      </c>
      <c r="O1379">
        <v>32</v>
      </c>
      <c r="P1379" t="s">
        <v>13243</v>
      </c>
      <c r="Q1379" t="s">
        <v>310</v>
      </c>
      <c r="R1379" t="s">
        <v>578</v>
      </c>
      <c r="T1379" t="s">
        <v>819</v>
      </c>
      <c r="U1379" t="s">
        <v>300</v>
      </c>
    </row>
    <row r="1380" spans="1:21" x14ac:dyDescent="0.3">
      <c r="A1380" s="1" t="s">
        <v>6728</v>
      </c>
      <c r="B1380" t="s">
        <v>350</v>
      </c>
      <c r="C1380" t="s">
        <v>6732</v>
      </c>
      <c r="D1380">
        <v>3894952</v>
      </c>
      <c r="E1380" t="s">
        <v>6728</v>
      </c>
      <c r="G1380" t="s">
        <v>6733</v>
      </c>
      <c r="I1380" t="s">
        <v>6731</v>
      </c>
      <c r="J1380">
        <v>17</v>
      </c>
      <c r="K1380" s="1" t="s">
        <v>350</v>
      </c>
      <c r="L1380" t="s">
        <v>6730</v>
      </c>
      <c r="M1380">
        <v>17292</v>
      </c>
      <c r="N1380">
        <v>4</v>
      </c>
      <c r="O1380">
        <v>25</v>
      </c>
      <c r="P1380" t="s">
        <v>13244</v>
      </c>
      <c r="Q1380" t="s">
        <v>310</v>
      </c>
      <c r="R1380" t="s">
        <v>540</v>
      </c>
      <c r="T1380" t="s">
        <v>6729</v>
      </c>
      <c r="U1380" t="s">
        <v>296</v>
      </c>
    </row>
    <row r="1381" spans="1:21" x14ac:dyDescent="0.3">
      <c r="A1381" s="1" t="s">
        <v>206</v>
      </c>
      <c r="B1381" t="s">
        <v>439</v>
      </c>
      <c r="C1381" t="s">
        <v>6736</v>
      </c>
      <c r="D1381">
        <v>12460</v>
      </c>
      <c r="E1381" t="s">
        <v>206</v>
      </c>
      <c r="F1381" t="s">
        <v>880</v>
      </c>
      <c r="G1381" t="s">
        <v>6737</v>
      </c>
      <c r="H1381">
        <v>1</v>
      </c>
      <c r="I1381" t="s">
        <v>6735</v>
      </c>
      <c r="J1381">
        <v>9</v>
      </c>
      <c r="K1381" s="1" t="s">
        <v>439</v>
      </c>
      <c r="L1381" t="s">
        <v>6734</v>
      </c>
      <c r="M1381">
        <v>10333</v>
      </c>
      <c r="N1381">
        <v>10</v>
      </c>
      <c r="O1381">
        <v>32</v>
      </c>
      <c r="P1381" t="s">
        <v>13245</v>
      </c>
      <c r="Q1381" t="s">
        <v>331</v>
      </c>
      <c r="R1381" t="s">
        <v>343</v>
      </c>
      <c r="T1381" t="s">
        <v>1953</v>
      </c>
      <c r="U1381" t="s">
        <v>300</v>
      </c>
    </row>
    <row r="1382" spans="1:21" x14ac:dyDescent="0.3">
      <c r="A1382" s="1" t="s">
        <v>6738</v>
      </c>
      <c r="B1382" t="s">
        <v>439</v>
      </c>
      <c r="C1382" t="s">
        <v>6740</v>
      </c>
      <c r="D1382">
        <v>4245</v>
      </c>
      <c r="E1382" t="s">
        <v>6738</v>
      </c>
      <c r="G1382" t="s">
        <v>6741</v>
      </c>
      <c r="J1382">
        <v>8</v>
      </c>
      <c r="K1382" s="1" t="s">
        <v>439</v>
      </c>
      <c r="L1382" t="s">
        <v>6739</v>
      </c>
      <c r="M1382">
        <v>10145</v>
      </c>
      <c r="N1382">
        <v>9</v>
      </c>
      <c r="O1382">
        <v>37</v>
      </c>
      <c r="P1382" t="s">
        <v>13246</v>
      </c>
      <c r="Q1382" t="s">
        <v>331</v>
      </c>
      <c r="R1382" t="s">
        <v>369</v>
      </c>
      <c r="T1382" t="s">
        <v>3491</v>
      </c>
      <c r="U1382" t="s">
        <v>296</v>
      </c>
    </row>
    <row r="1383" spans="1:21" x14ac:dyDescent="0.3">
      <c r="A1383" s="1" t="s">
        <v>6742</v>
      </c>
      <c r="B1383" t="s">
        <v>323</v>
      </c>
      <c r="C1383" t="s">
        <v>4239</v>
      </c>
      <c r="D1383">
        <v>3125991</v>
      </c>
      <c r="E1383" t="s">
        <v>6742</v>
      </c>
      <c r="G1383" t="s">
        <v>6744</v>
      </c>
      <c r="I1383" t="s">
        <v>6743</v>
      </c>
      <c r="J1383">
        <v>48</v>
      </c>
      <c r="K1383" s="1" t="s">
        <v>323</v>
      </c>
      <c r="L1383" t="s">
        <v>829</v>
      </c>
      <c r="M1383">
        <v>20577</v>
      </c>
      <c r="N1383">
        <v>1</v>
      </c>
      <c r="O1383">
        <v>23</v>
      </c>
      <c r="P1383" t="s">
        <v>13247</v>
      </c>
      <c r="Q1383" t="s">
        <v>426</v>
      </c>
      <c r="R1383" t="s">
        <v>1618</v>
      </c>
      <c r="T1383" t="s">
        <v>473</v>
      </c>
      <c r="U1383" t="s">
        <v>296</v>
      </c>
    </row>
    <row r="1384" spans="1:21" x14ac:dyDescent="0.3">
      <c r="A1384" s="1" t="s">
        <v>6745</v>
      </c>
      <c r="B1384" t="s">
        <v>313</v>
      </c>
      <c r="C1384" t="s">
        <v>6747</v>
      </c>
      <c r="D1384">
        <v>15894</v>
      </c>
      <c r="E1384" t="s">
        <v>6745</v>
      </c>
      <c r="G1384" t="s">
        <v>4632</v>
      </c>
      <c r="H1384">
        <v>2</v>
      </c>
      <c r="J1384">
        <v>14</v>
      </c>
      <c r="K1384" s="1" t="s">
        <v>313</v>
      </c>
      <c r="L1384" t="s">
        <v>6746</v>
      </c>
      <c r="M1384">
        <v>15182</v>
      </c>
      <c r="N1384">
        <v>4</v>
      </c>
      <c r="O1384">
        <v>28</v>
      </c>
      <c r="P1384" t="s">
        <v>13248</v>
      </c>
      <c r="Q1384" t="s">
        <v>320</v>
      </c>
      <c r="R1384" t="s">
        <v>765</v>
      </c>
      <c r="T1384" t="s">
        <v>1211</v>
      </c>
      <c r="U1384" t="s">
        <v>296</v>
      </c>
    </row>
    <row r="1385" spans="1:21" x14ac:dyDescent="0.3">
      <c r="A1385" s="1" t="s">
        <v>6748</v>
      </c>
      <c r="B1385" t="s">
        <v>350</v>
      </c>
      <c r="C1385" t="s">
        <v>6751</v>
      </c>
      <c r="D1385">
        <v>15983</v>
      </c>
      <c r="E1385" t="s">
        <v>6748</v>
      </c>
      <c r="G1385" t="s">
        <v>6752</v>
      </c>
      <c r="I1385" t="s">
        <v>6750</v>
      </c>
      <c r="J1385">
        <v>1</v>
      </c>
      <c r="K1385" s="1" t="s">
        <v>350</v>
      </c>
      <c r="L1385" t="s">
        <v>1536</v>
      </c>
      <c r="M1385">
        <v>14920</v>
      </c>
      <c r="N1385">
        <v>6</v>
      </c>
      <c r="O1385">
        <v>28</v>
      </c>
      <c r="P1385" t="s">
        <v>13249</v>
      </c>
      <c r="Q1385" t="s">
        <v>347</v>
      </c>
      <c r="R1385" t="s">
        <v>369</v>
      </c>
      <c r="T1385" t="s">
        <v>6749</v>
      </c>
      <c r="U1385" t="s">
        <v>296</v>
      </c>
    </row>
    <row r="1386" spans="1:21" x14ac:dyDescent="0.3">
      <c r="A1386" s="1" t="s">
        <v>6753</v>
      </c>
      <c r="B1386" t="s">
        <v>323</v>
      </c>
      <c r="C1386" t="s">
        <v>6755</v>
      </c>
      <c r="D1386">
        <v>3116365</v>
      </c>
      <c r="E1386" t="s">
        <v>6753</v>
      </c>
      <c r="F1386" t="s">
        <v>337</v>
      </c>
      <c r="G1386" t="s">
        <v>6756</v>
      </c>
      <c r="H1386">
        <v>1</v>
      </c>
      <c r="I1386" t="s">
        <v>6754</v>
      </c>
      <c r="J1386">
        <v>89</v>
      </c>
      <c r="K1386" s="1" t="s">
        <v>323</v>
      </c>
      <c r="L1386" t="s">
        <v>2227</v>
      </c>
      <c r="M1386">
        <v>19803</v>
      </c>
      <c r="N1386">
        <v>1</v>
      </c>
      <c r="O1386">
        <v>23</v>
      </c>
      <c r="P1386" t="s">
        <v>13250</v>
      </c>
      <c r="Q1386" t="s">
        <v>295</v>
      </c>
      <c r="R1386" t="s">
        <v>460</v>
      </c>
      <c r="T1386" t="s">
        <v>422</v>
      </c>
      <c r="U1386" t="s">
        <v>300</v>
      </c>
    </row>
    <row r="1387" spans="1:21" x14ac:dyDescent="0.3">
      <c r="A1387" s="1" t="s">
        <v>6757</v>
      </c>
      <c r="B1387" t="s">
        <v>350</v>
      </c>
      <c r="C1387" t="s">
        <v>6760</v>
      </c>
      <c r="D1387">
        <v>12569</v>
      </c>
      <c r="E1387" t="s">
        <v>6757</v>
      </c>
      <c r="G1387" t="s">
        <v>5893</v>
      </c>
      <c r="J1387">
        <v>11</v>
      </c>
      <c r="K1387" s="1" t="s">
        <v>350</v>
      </c>
      <c r="L1387" t="s">
        <v>6759</v>
      </c>
      <c r="M1387">
        <v>9079</v>
      </c>
      <c r="N1387">
        <v>7</v>
      </c>
      <c r="O1387">
        <v>30</v>
      </c>
      <c r="P1387" t="s">
        <v>13251</v>
      </c>
      <c r="Q1387" t="s">
        <v>362</v>
      </c>
      <c r="R1387" t="s">
        <v>66</v>
      </c>
      <c r="T1387" t="s">
        <v>6758</v>
      </c>
      <c r="U1387" t="s">
        <v>296</v>
      </c>
    </row>
    <row r="1388" spans="1:21" x14ac:dyDescent="0.3">
      <c r="A1388" s="1" t="s">
        <v>6761</v>
      </c>
      <c r="B1388" t="s">
        <v>350</v>
      </c>
      <c r="C1388" t="s">
        <v>6762</v>
      </c>
      <c r="D1388">
        <v>10147</v>
      </c>
      <c r="E1388" t="s">
        <v>6761</v>
      </c>
      <c r="G1388" t="s">
        <v>6763</v>
      </c>
      <c r="J1388">
        <v>19</v>
      </c>
      <c r="K1388" s="1" t="s">
        <v>350</v>
      </c>
      <c r="L1388" t="s">
        <v>580</v>
      </c>
      <c r="M1388">
        <v>3330</v>
      </c>
      <c r="N1388">
        <v>13</v>
      </c>
      <c r="O1388">
        <v>35</v>
      </c>
      <c r="P1388" t="s">
        <v>13252</v>
      </c>
      <c r="Q1388" t="s">
        <v>347</v>
      </c>
      <c r="R1388" t="s">
        <v>606</v>
      </c>
      <c r="T1388" t="s">
        <v>2313</v>
      </c>
      <c r="U1388" t="s">
        <v>296</v>
      </c>
    </row>
    <row r="1389" spans="1:21" x14ac:dyDescent="0.3">
      <c r="A1389" s="1" t="s">
        <v>6764</v>
      </c>
      <c r="B1389" t="s">
        <v>350</v>
      </c>
      <c r="C1389" t="s">
        <v>6768</v>
      </c>
      <c r="D1389">
        <v>3051650</v>
      </c>
      <c r="E1389" t="s">
        <v>6764</v>
      </c>
      <c r="F1389" t="s">
        <v>446</v>
      </c>
      <c r="G1389" t="s">
        <v>6769</v>
      </c>
      <c r="H1389">
        <v>3</v>
      </c>
      <c r="I1389" t="s">
        <v>6767</v>
      </c>
      <c r="J1389">
        <v>84</v>
      </c>
      <c r="K1389" s="1" t="s">
        <v>350</v>
      </c>
      <c r="L1389" t="s">
        <v>6766</v>
      </c>
      <c r="M1389">
        <v>20478</v>
      </c>
      <c r="N1389">
        <v>1</v>
      </c>
      <c r="O1389">
        <v>24</v>
      </c>
      <c r="P1389" t="s">
        <v>13253</v>
      </c>
      <c r="Q1389" t="s">
        <v>310</v>
      </c>
      <c r="R1389" t="s">
        <v>1321</v>
      </c>
      <c r="T1389" t="s">
        <v>6765</v>
      </c>
      <c r="U1389" t="s">
        <v>306</v>
      </c>
    </row>
    <row r="1390" spans="1:21" x14ac:dyDescent="0.3">
      <c r="A1390" s="1" t="s">
        <v>106</v>
      </c>
      <c r="B1390" t="s">
        <v>323</v>
      </c>
      <c r="C1390" t="s">
        <v>6771</v>
      </c>
      <c r="D1390">
        <v>3128452</v>
      </c>
      <c r="E1390" t="s">
        <v>106</v>
      </c>
      <c r="F1390" t="s">
        <v>697</v>
      </c>
      <c r="G1390" t="s">
        <v>6772</v>
      </c>
      <c r="H1390">
        <v>3</v>
      </c>
      <c r="I1390" t="s">
        <v>6770</v>
      </c>
      <c r="J1390">
        <v>88</v>
      </c>
      <c r="K1390" s="1" t="s">
        <v>323</v>
      </c>
      <c r="L1390" t="s">
        <v>5775</v>
      </c>
      <c r="M1390">
        <v>19903</v>
      </c>
      <c r="N1390">
        <v>1</v>
      </c>
      <c r="O1390">
        <v>27</v>
      </c>
      <c r="P1390" t="s">
        <v>13254</v>
      </c>
      <c r="Q1390" t="s">
        <v>320</v>
      </c>
      <c r="R1390" t="s">
        <v>1002</v>
      </c>
      <c r="T1390" t="s">
        <v>604</v>
      </c>
      <c r="U1390" t="s">
        <v>300</v>
      </c>
    </row>
    <row r="1391" spans="1:21" x14ac:dyDescent="0.3">
      <c r="A1391" s="1" t="s">
        <v>1544</v>
      </c>
      <c r="B1391" t="s">
        <v>350</v>
      </c>
      <c r="C1391" t="s">
        <v>6774</v>
      </c>
      <c r="D1391">
        <v>11276</v>
      </c>
      <c r="E1391" t="s">
        <v>1544</v>
      </c>
      <c r="G1391" t="s">
        <v>4623</v>
      </c>
      <c r="J1391">
        <v>19</v>
      </c>
      <c r="K1391" s="1" t="s">
        <v>350</v>
      </c>
      <c r="L1391" t="s">
        <v>6773</v>
      </c>
      <c r="M1391">
        <v>7389</v>
      </c>
      <c r="N1391">
        <v>11</v>
      </c>
      <c r="O1391">
        <v>32</v>
      </c>
      <c r="P1391" t="s">
        <v>13255</v>
      </c>
      <c r="Q1391" t="s">
        <v>403</v>
      </c>
      <c r="R1391" t="s">
        <v>571</v>
      </c>
      <c r="T1391" t="s">
        <v>3610</v>
      </c>
      <c r="U1391" t="s">
        <v>296</v>
      </c>
    </row>
    <row r="1392" spans="1:21" x14ac:dyDescent="0.3">
      <c r="A1392" s="1" t="s">
        <v>6775</v>
      </c>
      <c r="B1392" t="s">
        <v>453</v>
      </c>
      <c r="C1392" t="s">
        <v>6777</v>
      </c>
      <c r="D1392">
        <v>15501</v>
      </c>
      <c r="E1392" t="s">
        <v>6775</v>
      </c>
      <c r="G1392" t="s">
        <v>6778</v>
      </c>
      <c r="J1392">
        <v>31</v>
      </c>
      <c r="K1392" s="1" t="s">
        <v>453</v>
      </c>
      <c r="L1392" t="s">
        <v>6776</v>
      </c>
      <c r="M1392">
        <v>13852</v>
      </c>
      <c r="N1392">
        <v>7</v>
      </c>
      <c r="O1392">
        <v>31</v>
      </c>
      <c r="P1392" t="s">
        <v>13256</v>
      </c>
      <c r="Q1392" t="s">
        <v>399</v>
      </c>
      <c r="R1392" t="s">
        <v>369</v>
      </c>
      <c r="T1392" t="s">
        <v>730</v>
      </c>
      <c r="U1392" t="s">
        <v>296</v>
      </c>
    </row>
    <row r="1393" spans="1:21" x14ac:dyDescent="0.3">
      <c r="A1393" s="1" t="s">
        <v>6779</v>
      </c>
      <c r="B1393" t="s">
        <v>350</v>
      </c>
      <c r="C1393" t="s">
        <v>6781</v>
      </c>
      <c r="D1393">
        <v>17195</v>
      </c>
      <c r="E1393" t="s">
        <v>6779</v>
      </c>
      <c r="G1393" t="s">
        <v>3111</v>
      </c>
      <c r="J1393">
        <v>85</v>
      </c>
      <c r="K1393" s="1" t="s">
        <v>350</v>
      </c>
      <c r="L1393" t="s">
        <v>6780</v>
      </c>
      <c r="M1393">
        <v>16227</v>
      </c>
      <c r="N1393">
        <v>1</v>
      </c>
      <c r="O1393">
        <v>25</v>
      </c>
      <c r="P1393" t="s">
        <v>13257</v>
      </c>
      <c r="Q1393" t="s">
        <v>310</v>
      </c>
      <c r="R1393" t="s">
        <v>834</v>
      </c>
      <c r="T1393" t="s">
        <v>473</v>
      </c>
      <c r="U1393" t="s">
        <v>296</v>
      </c>
    </row>
    <row r="1394" spans="1:21" x14ac:dyDescent="0.3">
      <c r="A1394" s="1" t="s">
        <v>232</v>
      </c>
      <c r="B1394" t="s">
        <v>453</v>
      </c>
      <c r="C1394" t="s">
        <v>6784</v>
      </c>
      <c r="D1394">
        <v>3051926</v>
      </c>
      <c r="E1394" t="s">
        <v>232</v>
      </c>
      <c r="F1394" t="s">
        <v>337</v>
      </c>
      <c r="G1394" t="s">
        <v>6785</v>
      </c>
      <c r="H1394">
        <v>2</v>
      </c>
      <c r="I1394" t="s">
        <v>6783</v>
      </c>
      <c r="J1394">
        <v>35</v>
      </c>
      <c r="K1394" s="1" t="s">
        <v>453</v>
      </c>
      <c r="L1394" t="s">
        <v>796</v>
      </c>
      <c r="M1394">
        <v>20239</v>
      </c>
      <c r="N1394">
        <v>1</v>
      </c>
      <c r="O1394">
        <v>24</v>
      </c>
      <c r="P1394" t="s">
        <v>13258</v>
      </c>
      <c r="Q1394" t="s">
        <v>331</v>
      </c>
      <c r="R1394" t="s">
        <v>956</v>
      </c>
      <c r="T1394" t="s">
        <v>6782</v>
      </c>
      <c r="U1394" t="s">
        <v>300</v>
      </c>
    </row>
    <row r="1395" spans="1:21" x14ac:dyDescent="0.3">
      <c r="A1395" s="1" t="s">
        <v>6786</v>
      </c>
      <c r="B1395" t="s">
        <v>453</v>
      </c>
      <c r="C1395" t="s">
        <v>6788</v>
      </c>
      <c r="D1395">
        <v>3128756</v>
      </c>
      <c r="E1395" t="s">
        <v>6786</v>
      </c>
      <c r="G1395" t="s">
        <v>3817</v>
      </c>
      <c r="J1395">
        <v>36</v>
      </c>
      <c r="K1395" s="1" t="s">
        <v>453</v>
      </c>
      <c r="L1395" t="s">
        <v>6787</v>
      </c>
      <c r="M1395">
        <v>19614</v>
      </c>
      <c r="N1395">
        <v>2</v>
      </c>
      <c r="O1395">
        <v>26</v>
      </c>
      <c r="P1395" t="s">
        <v>13259</v>
      </c>
      <c r="Q1395" t="s">
        <v>362</v>
      </c>
      <c r="R1395" t="s">
        <v>1844</v>
      </c>
      <c r="T1395" t="s">
        <v>3621</v>
      </c>
      <c r="U1395" t="s">
        <v>296</v>
      </c>
    </row>
    <row r="1396" spans="1:21" x14ac:dyDescent="0.3">
      <c r="A1396" s="1" t="s">
        <v>6789</v>
      </c>
      <c r="B1396" t="s">
        <v>323</v>
      </c>
      <c r="C1396" t="s">
        <v>6791</v>
      </c>
      <c r="D1396">
        <v>15991</v>
      </c>
      <c r="E1396" t="s">
        <v>6789</v>
      </c>
      <c r="G1396" t="s">
        <v>3479</v>
      </c>
      <c r="J1396">
        <v>48</v>
      </c>
      <c r="K1396" s="1" t="s">
        <v>323</v>
      </c>
      <c r="L1396" t="s">
        <v>3999</v>
      </c>
      <c r="M1396">
        <v>15005</v>
      </c>
      <c r="N1396">
        <v>1</v>
      </c>
      <c r="O1396">
        <v>27</v>
      </c>
      <c r="P1396" t="s">
        <v>13260</v>
      </c>
      <c r="Q1396" t="s">
        <v>320</v>
      </c>
      <c r="R1396" t="s">
        <v>702</v>
      </c>
      <c r="T1396" t="s">
        <v>6790</v>
      </c>
      <c r="U1396" t="s">
        <v>296</v>
      </c>
    </row>
    <row r="1397" spans="1:21" x14ac:dyDescent="0.3">
      <c r="A1397" s="1" t="s">
        <v>63</v>
      </c>
      <c r="B1397" t="s">
        <v>350</v>
      </c>
      <c r="C1397" t="s">
        <v>6793</v>
      </c>
      <c r="D1397">
        <v>14402</v>
      </c>
      <c r="E1397" t="s">
        <v>63</v>
      </c>
      <c r="F1397" t="s">
        <v>880</v>
      </c>
      <c r="G1397" t="s">
        <v>6794</v>
      </c>
      <c r="H1397">
        <v>1</v>
      </c>
      <c r="I1397" t="s">
        <v>6792</v>
      </c>
      <c r="J1397">
        <v>15</v>
      </c>
      <c r="K1397" s="1" t="s">
        <v>350</v>
      </c>
      <c r="L1397" t="s">
        <v>2574</v>
      </c>
      <c r="M1397">
        <v>14828</v>
      </c>
      <c r="N1397">
        <v>8</v>
      </c>
      <c r="O1397">
        <v>30</v>
      </c>
      <c r="P1397" t="s">
        <v>13261</v>
      </c>
      <c r="Q1397" t="s">
        <v>331</v>
      </c>
      <c r="R1397" t="s">
        <v>438</v>
      </c>
      <c r="T1397" t="s">
        <v>324</v>
      </c>
      <c r="U1397" t="s">
        <v>300</v>
      </c>
    </row>
    <row r="1398" spans="1:21" x14ac:dyDescent="0.3">
      <c r="A1398" s="1" t="s">
        <v>6796</v>
      </c>
      <c r="C1398" t="s">
        <v>6798</v>
      </c>
      <c r="E1398" t="s">
        <v>6796</v>
      </c>
      <c r="J1398">
        <v>0</v>
      </c>
      <c r="K1398" s="1" t="s">
        <v>297</v>
      </c>
      <c r="L1398" t="s">
        <v>6797</v>
      </c>
      <c r="M1398">
        <v>18846</v>
      </c>
      <c r="N1398">
        <v>0</v>
      </c>
      <c r="P1398" t="s">
        <v>13262</v>
      </c>
      <c r="Q1398" t="s">
        <v>297</v>
      </c>
      <c r="R1398" t="s">
        <v>297</v>
      </c>
      <c r="T1398" t="s">
        <v>3389</v>
      </c>
      <c r="U1398" t="s">
        <v>296</v>
      </c>
    </row>
    <row r="1399" spans="1:21" x14ac:dyDescent="0.3">
      <c r="A1399" s="1" t="s">
        <v>6799</v>
      </c>
      <c r="C1399" t="s">
        <v>6800</v>
      </c>
      <c r="E1399" t="s">
        <v>6799</v>
      </c>
      <c r="J1399">
        <v>0</v>
      </c>
      <c r="K1399" s="1" t="s">
        <v>297</v>
      </c>
      <c r="L1399" t="s">
        <v>1129</v>
      </c>
      <c r="M1399">
        <v>18842</v>
      </c>
      <c r="N1399">
        <v>0</v>
      </c>
      <c r="P1399" t="s">
        <v>13263</v>
      </c>
      <c r="Q1399" t="s">
        <v>297</v>
      </c>
      <c r="R1399" t="s">
        <v>297</v>
      </c>
      <c r="T1399" t="s">
        <v>4193</v>
      </c>
      <c r="U1399" t="s">
        <v>296</v>
      </c>
    </row>
    <row r="1400" spans="1:21" x14ac:dyDescent="0.3">
      <c r="A1400" s="1" t="s">
        <v>6803</v>
      </c>
      <c r="B1400" t="s">
        <v>323</v>
      </c>
      <c r="C1400" t="s">
        <v>6805</v>
      </c>
      <c r="D1400">
        <v>5557</v>
      </c>
      <c r="E1400" t="s">
        <v>6803</v>
      </c>
      <c r="F1400" t="s">
        <v>491</v>
      </c>
      <c r="G1400" t="s">
        <v>6806</v>
      </c>
      <c r="H1400">
        <v>1</v>
      </c>
      <c r="I1400" t="s">
        <v>6804</v>
      </c>
      <c r="J1400">
        <v>84</v>
      </c>
      <c r="K1400" s="1" t="s">
        <v>323</v>
      </c>
      <c r="L1400" t="s">
        <v>3563</v>
      </c>
      <c r="M1400">
        <v>11756</v>
      </c>
      <c r="N1400">
        <v>15</v>
      </c>
      <c r="O1400">
        <v>38</v>
      </c>
      <c r="P1400" t="s">
        <v>13264</v>
      </c>
      <c r="Q1400" t="s">
        <v>320</v>
      </c>
      <c r="R1400" t="s">
        <v>965</v>
      </c>
      <c r="S1400" t="s">
        <v>1067</v>
      </c>
      <c r="T1400" t="s">
        <v>3998</v>
      </c>
      <c r="U1400" t="s">
        <v>1076</v>
      </c>
    </row>
    <row r="1401" spans="1:21" x14ac:dyDescent="0.3">
      <c r="A1401" s="1" t="s">
        <v>6807</v>
      </c>
      <c r="B1401" t="s">
        <v>453</v>
      </c>
      <c r="C1401" t="s">
        <v>6808</v>
      </c>
      <c r="D1401">
        <v>3911993</v>
      </c>
      <c r="E1401" t="s">
        <v>6807</v>
      </c>
      <c r="J1401">
        <v>0</v>
      </c>
      <c r="K1401" s="1" t="s">
        <v>453</v>
      </c>
      <c r="L1401" t="s">
        <v>5644</v>
      </c>
      <c r="M1401">
        <v>21194</v>
      </c>
      <c r="N1401">
        <v>0</v>
      </c>
      <c r="P1401" t="s">
        <v>13265</v>
      </c>
      <c r="Q1401" t="s">
        <v>403</v>
      </c>
      <c r="R1401" t="s">
        <v>540</v>
      </c>
      <c r="T1401" t="s">
        <v>974</v>
      </c>
      <c r="U1401" t="s">
        <v>296</v>
      </c>
    </row>
    <row r="1402" spans="1:21" x14ac:dyDescent="0.3">
      <c r="A1402" s="1" t="s">
        <v>6809</v>
      </c>
      <c r="B1402" t="s">
        <v>350</v>
      </c>
      <c r="C1402" t="s">
        <v>6810</v>
      </c>
      <c r="D1402">
        <v>3120588</v>
      </c>
      <c r="E1402" t="s">
        <v>6809</v>
      </c>
      <c r="F1402" t="s">
        <v>367</v>
      </c>
      <c r="G1402" t="s">
        <v>1270</v>
      </c>
      <c r="J1402">
        <v>10</v>
      </c>
      <c r="K1402" s="1" t="s">
        <v>350</v>
      </c>
      <c r="L1402" t="s">
        <v>5024</v>
      </c>
      <c r="M1402">
        <v>21513</v>
      </c>
      <c r="N1402">
        <v>0</v>
      </c>
      <c r="O1402">
        <v>23</v>
      </c>
      <c r="P1402" t="s">
        <v>13266</v>
      </c>
      <c r="Q1402" t="s">
        <v>403</v>
      </c>
      <c r="R1402" t="s">
        <v>571</v>
      </c>
      <c r="T1402" t="s">
        <v>3456</v>
      </c>
      <c r="U1402" t="s">
        <v>300</v>
      </c>
    </row>
    <row r="1403" spans="1:21" x14ac:dyDescent="0.3">
      <c r="A1403" s="1" t="s">
        <v>6811</v>
      </c>
      <c r="B1403" t="s">
        <v>323</v>
      </c>
      <c r="C1403" t="s">
        <v>6814</v>
      </c>
      <c r="D1403">
        <v>4040980</v>
      </c>
      <c r="E1403" t="s">
        <v>6811</v>
      </c>
      <c r="F1403" t="s">
        <v>647</v>
      </c>
      <c r="G1403" t="s">
        <v>6815</v>
      </c>
      <c r="H1403">
        <v>2</v>
      </c>
      <c r="J1403">
        <v>84</v>
      </c>
      <c r="K1403" s="1" t="s">
        <v>323</v>
      </c>
      <c r="L1403" t="s">
        <v>6813</v>
      </c>
      <c r="M1403">
        <v>20949</v>
      </c>
      <c r="N1403">
        <v>0</v>
      </c>
      <c r="O1403">
        <v>20</v>
      </c>
      <c r="P1403" t="s">
        <v>13267</v>
      </c>
      <c r="Q1403" t="s">
        <v>347</v>
      </c>
      <c r="R1403" t="s">
        <v>585</v>
      </c>
      <c r="T1403" t="s">
        <v>6812</v>
      </c>
      <c r="U1403" t="s">
        <v>300</v>
      </c>
    </row>
    <row r="1404" spans="1:21" x14ac:dyDescent="0.3">
      <c r="A1404" s="1" t="s">
        <v>6816</v>
      </c>
      <c r="B1404" t="s">
        <v>350</v>
      </c>
      <c r="C1404" t="s">
        <v>6818</v>
      </c>
      <c r="D1404">
        <v>3121225</v>
      </c>
      <c r="E1404" t="s">
        <v>6816</v>
      </c>
      <c r="F1404" t="s">
        <v>316</v>
      </c>
      <c r="J1404">
        <v>13</v>
      </c>
      <c r="K1404" s="1" t="s">
        <v>350</v>
      </c>
      <c r="L1404" t="s">
        <v>6817</v>
      </c>
      <c r="M1404">
        <v>21196</v>
      </c>
      <c r="N1404">
        <v>0</v>
      </c>
      <c r="P1404" t="s">
        <v>13268</v>
      </c>
      <c r="Q1404" t="s">
        <v>347</v>
      </c>
      <c r="R1404" t="s">
        <v>369</v>
      </c>
      <c r="T1404" t="s">
        <v>1052</v>
      </c>
      <c r="U1404" t="s">
        <v>300</v>
      </c>
    </row>
    <row r="1405" spans="1:21" x14ac:dyDescent="0.3">
      <c r="A1405" s="1" t="s">
        <v>6819</v>
      </c>
      <c r="C1405" t="s">
        <v>6821</v>
      </c>
      <c r="E1405" t="s">
        <v>6819</v>
      </c>
      <c r="J1405">
        <v>0</v>
      </c>
      <c r="K1405" s="1" t="s">
        <v>297</v>
      </c>
      <c r="L1405" t="s">
        <v>6820</v>
      </c>
      <c r="M1405">
        <v>19136</v>
      </c>
      <c r="N1405">
        <v>0</v>
      </c>
      <c r="P1405" t="s">
        <v>13269</v>
      </c>
      <c r="Q1405" t="s">
        <v>297</v>
      </c>
      <c r="R1405" t="s">
        <v>297</v>
      </c>
      <c r="T1405" t="s">
        <v>502</v>
      </c>
      <c r="U1405" t="s">
        <v>296</v>
      </c>
    </row>
    <row r="1406" spans="1:21" x14ac:dyDescent="0.3">
      <c r="A1406" s="1" t="s">
        <v>6822</v>
      </c>
      <c r="B1406" t="s">
        <v>350</v>
      </c>
      <c r="C1406" t="s">
        <v>6824</v>
      </c>
      <c r="D1406">
        <v>2977776</v>
      </c>
      <c r="E1406" t="s">
        <v>6822</v>
      </c>
      <c r="G1406" t="s">
        <v>2422</v>
      </c>
      <c r="J1406">
        <v>9</v>
      </c>
      <c r="K1406" s="1" t="s">
        <v>350</v>
      </c>
      <c r="L1406" t="s">
        <v>6823</v>
      </c>
      <c r="M1406">
        <v>19667</v>
      </c>
      <c r="N1406">
        <v>2</v>
      </c>
      <c r="O1406">
        <v>25</v>
      </c>
      <c r="P1406" t="s">
        <v>13270</v>
      </c>
      <c r="Q1406" t="s">
        <v>331</v>
      </c>
      <c r="R1406" t="s">
        <v>487</v>
      </c>
      <c r="T1406" t="s">
        <v>1035</v>
      </c>
      <c r="U1406" t="s">
        <v>296</v>
      </c>
    </row>
    <row r="1407" spans="1:21" x14ac:dyDescent="0.3">
      <c r="A1407" s="1" t="s">
        <v>6825</v>
      </c>
      <c r="B1407" t="s">
        <v>350</v>
      </c>
      <c r="C1407" t="s">
        <v>3655</v>
      </c>
      <c r="D1407">
        <v>4049301</v>
      </c>
      <c r="E1407" t="s">
        <v>6825</v>
      </c>
      <c r="F1407" t="s">
        <v>1208</v>
      </c>
      <c r="J1407">
        <v>83</v>
      </c>
      <c r="K1407" s="1" t="s">
        <v>350</v>
      </c>
      <c r="L1407" t="s">
        <v>1129</v>
      </c>
      <c r="M1407">
        <v>20830</v>
      </c>
      <c r="N1407">
        <v>0</v>
      </c>
      <c r="P1407" t="s">
        <v>13271</v>
      </c>
      <c r="Q1407" t="s">
        <v>347</v>
      </c>
      <c r="R1407" t="s">
        <v>349</v>
      </c>
      <c r="T1407" t="s">
        <v>1130</v>
      </c>
      <c r="U1407" t="s">
        <v>300</v>
      </c>
    </row>
    <row r="1408" spans="1:21" x14ac:dyDescent="0.3">
      <c r="A1408" s="1" t="s">
        <v>248</v>
      </c>
      <c r="B1408" t="s">
        <v>453</v>
      </c>
      <c r="C1408" t="s">
        <v>6828</v>
      </c>
      <c r="D1408">
        <v>3116385</v>
      </c>
      <c r="E1408" t="s">
        <v>248</v>
      </c>
      <c r="F1408" t="s">
        <v>412</v>
      </c>
      <c r="G1408" t="s">
        <v>4223</v>
      </c>
      <c r="H1408">
        <v>1</v>
      </c>
      <c r="I1408" t="s">
        <v>6827</v>
      </c>
      <c r="J1408">
        <v>28</v>
      </c>
      <c r="K1408" s="1" t="s">
        <v>453</v>
      </c>
      <c r="L1408" t="s">
        <v>6826</v>
      </c>
      <c r="M1408">
        <v>18858</v>
      </c>
      <c r="N1408">
        <v>2</v>
      </c>
      <c r="O1408">
        <v>23</v>
      </c>
      <c r="P1408" t="s">
        <v>13272</v>
      </c>
      <c r="Q1408" t="s">
        <v>331</v>
      </c>
      <c r="R1408" t="s">
        <v>1844</v>
      </c>
      <c r="T1408" t="s">
        <v>1557</v>
      </c>
      <c r="U1408" t="s">
        <v>300</v>
      </c>
    </row>
    <row r="1409" spans="1:21" x14ac:dyDescent="0.3">
      <c r="A1409" s="1" t="s">
        <v>6829</v>
      </c>
      <c r="B1409" t="s">
        <v>350</v>
      </c>
      <c r="C1409" t="s">
        <v>6831</v>
      </c>
      <c r="D1409">
        <v>3892580</v>
      </c>
      <c r="E1409" t="s">
        <v>6829</v>
      </c>
      <c r="G1409" t="s">
        <v>6832</v>
      </c>
      <c r="J1409">
        <v>84</v>
      </c>
      <c r="K1409" s="1" t="s">
        <v>350</v>
      </c>
      <c r="L1409" t="s">
        <v>6830</v>
      </c>
      <c r="M1409">
        <v>17306</v>
      </c>
      <c r="N1409">
        <v>0</v>
      </c>
      <c r="O1409">
        <v>25</v>
      </c>
      <c r="P1409" t="s">
        <v>13273</v>
      </c>
      <c r="Q1409" t="s">
        <v>331</v>
      </c>
      <c r="R1409" t="s">
        <v>387</v>
      </c>
      <c r="T1409" t="s">
        <v>1952</v>
      </c>
      <c r="U1409" t="s">
        <v>296</v>
      </c>
    </row>
    <row r="1410" spans="1:21" x14ac:dyDescent="0.3">
      <c r="A1410" s="1" t="s">
        <v>6833</v>
      </c>
      <c r="B1410" t="s">
        <v>350</v>
      </c>
      <c r="C1410" t="s">
        <v>6835</v>
      </c>
      <c r="D1410">
        <v>3123968</v>
      </c>
      <c r="E1410" t="s">
        <v>6833</v>
      </c>
      <c r="G1410" t="s">
        <v>1604</v>
      </c>
      <c r="I1410" t="s">
        <v>6834</v>
      </c>
      <c r="J1410">
        <v>18</v>
      </c>
      <c r="K1410" s="1" t="s">
        <v>350</v>
      </c>
      <c r="L1410" t="s">
        <v>2852</v>
      </c>
      <c r="M1410">
        <v>20160</v>
      </c>
      <c r="N1410">
        <v>1</v>
      </c>
      <c r="O1410">
        <v>24</v>
      </c>
      <c r="P1410" t="s">
        <v>13274</v>
      </c>
      <c r="Q1410" t="s">
        <v>331</v>
      </c>
      <c r="R1410" t="s">
        <v>369</v>
      </c>
      <c r="T1410" t="s">
        <v>3750</v>
      </c>
      <c r="U1410" t="s">
        <v>296</v>
      </c>
    </row>
    <row r="1411" spans="1:21" x14ac:dyDescent="0.3">
      <c r="A1411" s="1" t="s">
        <v>6836</v>
      </c>
      <c r="B1411" t="s">
        <v>350</v>
      </c>
      <c r="C1411" t="s">
        <v>6838</v>
      </c>
      <c r="D1411">
        <v>3135321</v>
      </c>
      <c r="E1411" t="s">
        <v>6836</v>
      </c>
      <c r="F1411" t="s">
        <v>329</v>
      </c>
      <c r="G1411" t="s">
        <v>6483</v>
      </c>
      <c r="H1411">
        <v>2</v>
      </c>
      <c r="J1411">
        <v>13</v>
      </c>
      <c r="K1411" s="1" t="s">
        <v>350</v>
      </c>
      <c r="L1411" t="s">
        <v>6837</v>
      </c>
      <c r="M1411">
        <v>20924</v>
      </c>
      <c r="N1411">
        <v>0</v>
      </c>
      <c r="O1411">
        <v>23</v>
      </c>
      <c r="P1411" t="s">
        <v>13275</v>
      </c>
      <c r="Q1411" t="s">
        <v>403</v>
      </c>
      <c r="R1411" t="s">
        <v>66</v>
      </c>
      <c r="T1411" t="s">
        <v>1719</v>
      </c>
      <c r="U1411" t="s">
        <v>300</v>
      </c>
    </row>
    <row r="1412" spans="1:21" x14ac:dyDescent="0.3">
      <c r="A1412" s="1" t="s">
        <v>6839</v>
      </c>
      <c r="B1412" t="s">
        <v>313</v>
      </c>
      <c r="C1412" t="s">
        <v>6840</v>
      </c>
      <c r="E1412" t="s">
        <v>6839</v>
      </c>
      <c r="G1412" t="s">
        <v>5887</v>
      </c>
      <c r="J1412">
        <v>5</v>
      </c>
      <c r="K1412" s="1" t="s">
        <v>313</v>
      </c>
      <c r="L1412" t="s">
        <v>796</v>
      </c>
      <c r="M1412">
        <v>12335</v>
      </c>
      <c r="N1412">
        <v>6</v>
      </c>
      <c r="O1412">
        <v>33</v>
      </c>
      <c r="P1412" t="s">
        <v>13276</v>
      </c>
      <c r="Q1412" t="s">
        <v>426</v>
      </c>
      <c r="R1412" t="s">
        <v>1198</v>
      </c>
      <c r="T1412" t="s">
        <v>545</v>
      </c>
      <c r="U1412" t="s">
        <v>296</v>
      </c>
    </row>
    <row r="1413" spans="1:21" x14ac:dyDescent="0.3">
      <c r="A1413" s="1" t="s">
        <v>6844</v>
      </c>
      <c r="B1413" t="s">
        <v>350</v>
      </c>
      <c r="C1413" t="s">
        <v>6846</v>
      </c>
      <c r="D1413">
        <v>2581464</v>
      </c>
      <c r="E1413" t="s">
        <v>6844</v>
      </c>
      <c r="G1413" t="s">
        <v>6059</v>
      </c>
      <c r="J1413">
        <v>16</v>
      </c>
      <c r="K1413" s="1" t="s">
        <v>350</v>
      </c>
      <c r="L1413" t="s">
        <v>700</v>
      </c>
      <c r="M1413">
        <v>17291</v>
      </c>
      <c r="N1413">
        <v>4</v>
      </c>
      <c r="O1413">
        <v>27</v>
      </c>
      <c r="P1413" t="s">
        <v>13277</v>
      </c>
      <c r="Q1413" t="s">
        <v>310</v>
      </c>
      <c r="R1413" t="s">
        <v>794</v>
      </c>
      <c r="T1413" t="s">
        <v>6845</v>
      </c>
      <c r="U1413" t="s">
        <v>306</v>
      </c>
    </row>
    <row r="1414" spans="1:21" x14ac:dyDescent="0.3">
      <c r="A1414" s="1" t="s">
        <v>6847</v>
      </c>
      <c r="B1414" t="s">
        <v>350</v>
      </c>
      <c r="C1414" t="s">
        <v>6850</v>
      </c>
      <c r="D1414">
        <v>15775</v>
      </c>
      <c r="E1414" t="s">
        <v>6847</v>
      </c>
      <c r="G1414" t="s">
        <v>3660</v>
      </c>
      <c r="J1414">
        <v>80</v>
      </c>
      <c r="K1414" s="1" t="s">
        <v>350</v>
      </c>
      <c r="L1414" t="s">
        <v>6849</v>
      </c>
      <c r="M1414">
        <v>14847</v>
      </c>
      <c r="N1414">
        <v>6</v>
      </c>
      <c r="O1414">
        <v>29</v>
      </c>
      <c r="P1414" t="s">
        <v>13278</v>
      </c>
      <c r="Q1414" t="s">
        <v>678</v>
      </c>
      <c r="R1414" t="s">
        <v>965</v>
      </c>
      <c r="T1414" t="s">
        <v>6848</v>
      </c>
      <c r="U1414" t="s">
        <v>296</v>
      </c>
    </row>
    <row r="1415" spans="1:21" x14ac:dyDescent="0.3">
      <c r="A1415" s="1" t="s">
        <v>225</v>
      </c>
      <c r="B1415" t="s">
        <v>453</v>
      </c>
      <c r="C1415" t="s">
        <v>6853</v>
      </c>
      <c r="D1415">
        <v>3139605</v>
      </c>
      <c r="E1415" t="s">
        <v>225</v>
      </c>
      <c r="F1415" t="s">
        <v>304</v>
      </c>
      <c r="G1415" t="s">
        <v>2532</v>
      </c>
      <c r="H1415">
        <v>1</v>
      </c>
      <c r="I1415" t="s">
        <v>6852</v>
      </c>
      <c r="J1415">
        <v>25</v>
      </c>
      <c r="K1415" s="1" t="s">
        <v>453</v>
      </c>
      <c r="L1415" t="s">
        <v>783</v>
      </c>
      <c r="M1415">
        <v>18998</v>
      </c>
      <c r="N1415">
        <v>2</v>
      </c>
      <c r="O1415">
        <v>23</v>
      </c>
      <c r="P1415" t="s">
        <v>13279</v>
      </c>
      <c r="Q1415" t="s">
        <v>362</v>
      </c>
      <c r="R1415" t="s">
        <v>782</v>
      </c>
      <c r="T1415" t="s">
        <v>6315</v>
      </c>
      <c r="U1415" t="s">
        <v>300</v>
      </c>
    </row>
    <row r="1416" spans="1:21" x14ac:dyDescent="0.3">
      <c r="A1416" s="1" t="s">
        <v>6854</v>
      </c>
      <c r="B1416" t="s">
        <v>453</v>
      </c>
      <c r="C1416" t="s">
        <v>6858</v>
      </c>
      <c r="D1416">
        <v>2974212</v>
      </c>
      <c r="E1416" t="s">
        <v>6854</v>
      </c>
      <c r="G1416" t="s">
        <v>1788</v>
      </c>
      <c r="I1416" t="s">
        <v>6857</v>
      </c>
      <c r="J1416">
        <v>27</v>
      </c>
      <c r="K1416" s="1" t="s">
        <v>453</v>
      </c>
      <c r="L1416" t="s">
        <v>6856</v>
      </c>
      <c r="M1416">
        <v>18227</v>
      </c>
      <c r="N1416">
        <v>3</v>
      </c>
      <c r="O1416">
        <v>27</v>
      </c>
      <c r="P1416" t="s">
        <v>13280</v>
      </c>
      <c r="Q1416" t="s">
        <v>403</v>
      </c>
      <c r="R1416" t="s">
        <v>414</v>
      </c>
      <c r="T1416" t="s">
        <v>6855</v>
      </c>
      <c r="U1416" t="s">
        <v>296</v>
      </c>
    </row>
    <row r="1417" spans="1:21" x14ac:dyDescent="0.3">
      <c r="A1417" s="1" t="s">
        <v>6859</v>
      </c>
      <c r="B1417" t="s">
        <v>313</v>
      </c>
      <c r="C1417" t="s">
        <v>6861</v>
      </c>
      <c r="D1417">
        <v>15645</v>
      </c>
      <c r="E1417" t="s">
        <v>6859</v>
      </c>
      <c r="G1417" t="s">
        <v>6862</v>
      </c>
      <c r="J1417">
        <v>2</v>
      </c>
      <c r="K1417" s="1" t="s">
        <v>313</v>
      </c>
      <c r="L1417" t="s">
        <v>6860</v>
      </c>
      <c r="M1417">
        <v>15695</v>
      </c>
      <c r="N1417">
        <v>2</v>
      </c>
      <c r="O1417">
        <v>28</v>
      </c>
      <c r="P1417" t="s">
        <v>13281</v>
      </c>
      <c r="Q1417" t="s">
        <v>320</v>
      </c>
      <c r="R1417" t="s">
        <v>578</v>
      </c>
      <c r="T1417" t="s">
        <v>603</v>
      </c>
      <c r="U1417" t="s">
        <v>296</v>
      </c>
    </row>
    <row r="1418" spans="1:21" x14ac:dyDescent="0.3">
      <c r="A1418" s="1" t="s">
        <v>6863</v>
      </c>
      <c r="B1418" t="s">
        <v>350</v>
      </c>
      <c r="C1418" t="s">
        <v>6865</v>
      </c>
      <c r="D1418">
        <v>14209</v>
      </c>
      <c r="E1418" t="s">
        <v>6863</v>
      </c>
      <c r="G1418" t="s">
        <v>6866</v>
      </c>
      <c r="J1418">
        <v>10</v>
      </c>
      <c r="K1418" s="1" t="s">
        <v>350</v>
      </c>
      <c r="L1418" t="s">
        <v>2334</v>
      </c>
      <c r="M1418">
        <v>12754</v>
      </c>
      <c r="N1418">
        <v>4</v>
      </c>
      <c r="O1418">
        <v>31</v>
      </c>
      <c r="P1418" t="s">
        <v>13282</v>
      </c>
      <c r="Q1418" t="s">
        <v>310</v>
      </c>
      <c r="R1418" t="s">
        <v>432</v>
      </c>
      <c r="T1418" t="s">
        <v>6864</v>
      </c>
      <c r="U1418" t="s">
        <v>296</v>
      </c>
    </row>
    <row r="1419" spans="1:21" x14ac:dyDescent="0.3">
      <c r="A1419" s="1" t="s">
        <v>6867</v>
      </c>
      <c r="B1419" t="s">
        <v>313</v>
      </c>
      <c r="C1419" t="s">
        <v>6869</v>
      </c>
      <c r="D1419">
        <v>8627</v>
      </c>
      <c r="E1419" t="s">
        <v>6867</v>
      </c>
      <c r="G1419" t="s">
        <v>6870</v>
      </c>
      <c r="H1419">
        <v>3</v>
      </c>
      <c r="I1419" t="s">
        <v>6868</v>
      </c>
      <c r="J1419">
        <v>3</v>
      </c>
      <c r="K1419" s="1" t="s">
        <v>313</v>
      </c>
      <c r="L1419" t="s">
        <v>703</v>
      </c>
      <c r="M1419">
        <v>12083</v>
      </c>
      <c r="N1419">
        <v>14</v>
      </c>
      <c r="O1419">
        <v>36</v>
      </c>
      <c r="P1419" t="s">
        <v>13283</v>
      </c>
      <c r="Q1419" t="s">
        <v>305</v>
      </c>
      <c r="R1419" t="s">
        <v>956</v>
      </c>
      <c r="T1419" t="s">
        <v>1622</v>
      </c>
      <c r="U1419" t="s">
        <v>296</v>
      </c>
    </row>
    <row r="1420" spans="1:21" x14ac:dyDescent="0.3">
      <c r="A1420" s="1" t="s">
        <v>6871</v>
      </c>
      <c r="C1420" t="s">
        <v>6872</v>
      </c>
      <c r="E1420" t="s">
        <v>6871</v>
      </c>
      <c r="J1420">
        <v>0</v>
      </c>
      <c r="K1420" s="1" t="s">
        <v>297</v>
      </c>
      <c r="L1420" t="s">
        <v>624</v>
      </c>
      <c r="M1420">
        <v>17837</v>
      </c>
      <c r="N1420">
        <v>0</v>
      </c>
      <c r="P1420" t="s">
        <v>13284</v>
      </c>
      <c r="Q1420" t="s">
        <v>297</v>
      </c>
      <c r="R1420" t="s">
        <v>297</v>
      </c>
      <c r="T1420" t="s">
        <v>333</v>
      </c>
      <c r="U1420" t="s">
        <v>296</v>
      </c>
    </row>
    <row r="1421" spans="1:21" x14ac:dyDescent="0.3">
      <c r="A1421" s="1" t="s">
        <v>6873</v>
      </c>
      <c r="B1421" t="s">
        <v>350</v>
      </c>
      <c r="C1421" t="s">
        <v>6874</v>
      </c>
      <c r="E1421" t="s">
        <v>6873</v>
      </c>
      <c r="J1421">
        <v>0</v>
      </c>
      <c r="K1421" s="1" t="s">
        <v>350</v>
      </c>
      <c r="L1421" t="s">
        <v>674</v>
      </c>
      <c r="M1421">
        <v>17404</v>
      </c>
      <c r="P1421" t="s">
        <v>13285</v>
      </c>
      <c r="Q1421" t="s">
        <v>297</v>
      </c>
      <c r="R1421" t="s">
        <v>297</v>
      </c>
      <c r="T1421" t="s">
        <v>1578</v>
      </c>
      <c r="U1421" t="s">
        <v>296</v>
      </c>
    </row>
    <row r="1422" spans="1:21" x14ac:dyDescent="0.3">
      <c r="A1422" s="1" t="s">
        <v>6876</v>
      </c>
      <c r="B1422" t="s">
        <v>350</v>
      </c>
      <c r="C1422" t="s">
        <v>6878</v>
      </c>
      <c r="D1422">
        <v>15536</v>
      </c>
      <c r="E1422" t="s">
        <v>6876</v>
      </c>
      <c r="G1422" t="s">
        <v>6879</v>
      </c>
      <c r="H1422">
        <v>2</v>
      </c>
      <c r="J1422">
        <v>86</v>
      </c>
      <c r="K1422" s="1" t="s">
        <v>350</v>
      </c>
      <c r="L1422" t="s">
        <v>2469</v>
      </c>
      <c r="M1422">
        <v>14471</v>
      </c>
      <c r="N1422">
        <v>3</v>
      </c>
      <c r="O1422">
        <v>29</v>
      </c>
      <c r="P1422" t="s">
        <v>13286</v>
      </c>
      <c r="Q1422" t="s">
        <v>426</v>
      </c>
      <c r="R1422" t="s">
        <v>689</v>
      </c>
      <c r="T1422" t="s">
        <v>6877</v>
      </c>
      <c r="U1422" t="s">
        <v>296</v>
      </c>
    </row>
    <row r="1423" spans="1:21" x14ac:dyDescent="0.3">
      <c r="A1423" s="1" t="s">
        <v>6880</v>
      </c>
      <c r="B1423" t="s">
        <v>313</v>
      </c>
      <c r="C1423" t="s">
        <v>6882</v>
      </c>
      <c r="D1423">
        <v>3051308</v>
      </c>
      <c r="E1423" t="s">
        <v>6880</v>
      </c>
      <c r="F1423" t="s">
        <v>304</v>
      </c>
      <c r="G1423" t="s">
        <v>1164</v>
      </c>
      <c r="H1423">
        <v>4</v>
      </c>
      <c r="I1423" t="s">
        <v>6881</v>
      </c>
      <c r="J1423">
        <v>5</v>
      </c>
      <c r="K1423" s="1" t="s">
        <v>313</v>
      </c>
      <c r="L1423" t="s">
        <v>2375</v>
      </c>
      <c r="M1423">
        <v>19191</v>
      </c>
      <c r="N1423">
        <v>2</v>
      </c>
      <c r="O1423">
        <v>24</v>
      </c>
      <c r="P1423" t="s">
        <v>13287</v>
      </c>
      <c r="Q1423" t="s">
        <v>362</v>
      </c>
      <c r="R1423" t="s">
        <v>535</v>
      </c>
      <c r="T1423" t="s">
        <v>3548</v>
      </c>
      <c r="U1423" t="s">
        <v>306</v>
      </c>
    </row>
    <row r="1424" spans="1:21" x14ac:dyDescent="0.3">
      <c r="A1424" s="1" t="s">
        <v>6883</v>
      </c>
      <c r="B1424" t="s">
        <v>350</v>
      </c>
      <c r="C1424" t="s">
        <v>6885</v>
      </c>
      <c r="D1424">
        <v>4012737</v>
      </c>
      <c r="E1424" t="s">
        <v>6883</v>
      </c>
      <c r="G1424" t="s">
        <v>6886</v>
      </c>
      <c r="I1424" t="s">
        <v>6884</v>
      </c>
      <c r="J1424">
        <v>16</v>
      </c>
      <c r="K1424" s="1" t="s">
        <v>350</v>
      </c>
      <c r="L1424" t="s">
        <v>3297</v>
      </c>
      <c r="M1424">
        <v>18633</v>
      </c>
      <c r="N1424">
        <v>3</v>
      </c>
      <c r="O1424">
        <v>27</v>
      </c>
      <c r="P1424" t="s">
        <v>13288</v>
      </c>
      <c r="Q1424" t="s">
        <v>403</v>
      </c>
      <c r="R1424" t="s">
        <v>432</v>
      </c>
      <c r="T1424" t="s">
        <v>619</v>
      </c>
      <c r="U1424" t="s">
        <v>296</v>
      </c>
    </row>
    <row r="1425" spans="1:21" x14ac:dyDescent="0.3">
      <c r="A1425" s="1" t="s">
        <v>6887</v>
      </c>
      <c r="C1425" t="s">
        <v>6889</v>
      </c>
      <c r="E1425" t="s">
        <v>6887</v>
      </c>
      <c r="J1425">
        <v>0</v>
      </c>
      <c r="K1425" s="1" t="s">
        <v>297</v>
      </c>
      <c r="L1425" t="s">
        <v>4704</v>
      </c>
      <c r="M1425">
        <v>18736</v>
      </c>
      <c r="N1425">
        <v>0</v>
      </c>
      <c r="P1425" t="s">
        <v>13289</v>
      </c>
      <c r="Q1425" t="s">
        <v>297</v>
      </c>
      <c r="R1425" t="s">
        <v>297</v>
      </c>
      <c r="T1425" t="s">
        <v>6888</v>
      </c>
      <c r="U1425" t="s">
        <v>296</v>
      </c>
    </row>
    <row r="1426" spans="1:21" x14ac:dyDescent="0.3">
      <c r="A1426" s="1" t="s">
        <v>6890</v>
      </c>
      <c r="B1426" t="s">
        <v>350</v>
      </c>
      <c r="C1426" t="s">
        <v>6892</v>
      </c>
      <c r="D1426">
        <v>2513009</v>
      </c>
      <c r="E1426" t="s">
        <v>6890</v>
      </c>
      <c r="G1426" t="s">
        <v>6893</v>
      </c>
      <c r="J1426">
        <v>18</v>
      </c>
      <c r="K1426" s="1" t="s">
        <v>350</v>
      </c>
      <c r="L1426" t="s">
        <v>1019</v>
      </c>
      <c r="M1426">
        <v>17168</v>
      </c>
      <c r="N1426">
        <v>1</v>
      </c>
      <c r="O1426">
        <v>26</v>
      </c>
      <c r="P1426" t="s">
        <v>13290</v>
      </c>
      <c r="Q1426" t="s">
        <v>331</v>
      </c>
      <c r="R1426" t="s">
        <v>759</v>
      </c>
      <c r="T1426" t="s">
        <v>6891</v>
      </c>
      <c r="U1426" t="s">
        <v>296</v>
      </c>
    </row>
    <row r="1427" spans="1:21" x14ac:dyDescent="0.3">
      <c r="A1427" s="1" t="s">
        <v>60</v>
      </c>
      <c r="B1427" t="s">
        <v>350</v>
      </c>
      <c r="C1427" t="s">
        <v>6896</v>
      </c>
      <c r="D1427">
        <v>3921564</v>
      </c>
      <c r="E1427" t="s">
        <v>60</v>
      </c>
      <c r="F1427" t="s">
        <v>412</v>
      </c>
      <c r="G1427" t="s">
        <v>6897</v>
      </c>
      <c r="H1427">
        <v>3</v>
      </c>
      <c r="I1427" t="s">
        <v>6895</v>
      </c>
      <c r="J1427">
        <v>19</v>
      </c>
      <c r="K1427" s="1" t="s">
        <v>350</v>
      </c>
      <c r="L1427" t="s">
        <v>2669</v>
      </c>
      <c r="M1427">
        <v>20057</v>
      </c>
      <c r="N1427">
        <v>1</v>
      </c>
      <c r="O1427">
        <v>22</v>
      </c>
      <c r="P1427" t="s">
        <v>13291</v>
      </c>
      <c r="Q1427" t="s">
        <v>295</v>
      </c>
      <c r="R1427" t="s">
        <v>1844</v>
      </c>
      <c r="T1427" t="s">
        <v>6894</v>
      </c>
      <c r="U1427" t="s">
        <v>306</v>
      </c>
    </row>
    <row r="1428" spans="1:21" x14ac:dyDescent="0.3">
      <c r="A1428" s="1" t="s">
        <v>6898</v>
      </c>
      <c r="B1428" t="s">
        <v>453</v>
      </c>
      <c r="C1428" t="s">
        <v>6900</v>
      </c>
      <c r="E1428" t="s">
        <v>6898</v>
      </c>
      <c r="J1428">
        <v>0</v>
      </c>
      <c r="K1428" s="1" t="s">
        <v>453</v>
      </c>
      <c r="L1428" t="s">
        <v>2851</v>
      </c>
      <c r="M1428">
        <v>20973</v>
      </c>
      <c r="N1428">
        <v>0</v>
      </c>
      <c r="P1428" t="s">
        <v>13292</v>
      </c>
      <c r="Q1428" t="s">
        <v>362</v>
      </c>
      <c r="R1428" t="s">
        <v>349</v>
      </c>
      <c r="T1428" t="s">
        <v>6899</v>
      </c>
      <c r="U1428" t="s">
        <v>296</v>
      </c>
    </row>
    <row r="1429" spans="1:21" x14ac:dyDescent="0.3">
      <c r="A1429" s="1" t="s">
        <v>6901</v>
      </c>
      <c r="B1429" t="s">
        <v>439</v>
      </c>
      <c r="C1429" t="s">
        <v>6905</v>
      </c>
      <c r="D1429">
        <v>4034949</v>
      </c>
      <c r="E1429" t="s">
        <v>6901</v>
      </c>
      <c r="F1429" t="s">
        <v>901</v>
      </c>
      <c r="G1429" t="s">
        <v>4693</v>
      </c>
      <c r="H1429">
        <v>1</v>
      </c>
      <c r="I1429" t="s">
        <v>6904</v>
      </c>
      <c r="J1429">
        <v>15</v>
      </c>
      <c r="K1429" s="1" t="s">
        <v>439</v>
      </c>
      <c r="L1429" t="s">
        <v>6903</v>
      </c>
      <c r="M1429">
        <v>20149</v>
      </c>
      <c r="N1429">
        <v>1</v>
      </c>
      <c r="O1429">
        <v>23</v>
      </c>
      <c r="P1429" t="s">
        <v>13293</v>
      </c>
      <c r="Q1429" t="s">
        <v>310</v>
      </c>
      <c r="R1429" t="s">
        <v>571</v>
      </c>
      <c r="T1429" t="s">
        <v>6902</v>
      </c>
      <c r="U1429" t="s">
        <v>300</v>
      </c>
    </row>
    <row r="1430" spans="1:21" x14ac:dyDescent="0.3">
      <c r="A1430" s="1" t="s">
        <v>6906</v>
      </c>
      <c r="B1430" t="s">
        <v>323</v>
      </c>
      <c r="C1430" t="s">
        <v>6909</v>
      </c>
      <c r="D1430">
        <v>3117256</v>
      </c>
      <c r="E1430" t="s">
        <v>6906</v>
      </c>
      <c r="F1430" t="s">
        <v>748</v>
      </c>
      <c r="G1430" t="s">
        <v>6910</v>
      </c>
      <c r="H1430">
        <v>3</v>
      </c>
      <c r="I1430" t="s">
        <v>6908</v>
      </c>
      <c r="J1430">
        <v>86</v>
      </c>
      <c r="K1430" s="1" t="s">
        <v>323</v>
      </c>
      <c r="L1430" t="s">
        <v>6907</v>
      </c>
      <c r="M1430">
        <v>19920</v>
      </c>
      <c r="N1430">
        <v>1</v>
      </c>
      <c r="O1430">
        <v>23</v>
      </c>
      <c r="P1430" t="s">
        <v>13294</v>
      </c>
      <c r="Q1430" t="s">
        <v>295</v>
      </c>
      <c r="R1430" t="s">
        <v>322</v>
      </c>
      <c r="T1430" t="s">
        <v>1319</v>
      </c>
      <c r="U1430" t="s">
        <v>300</v>
      </c>
    </row>
    <row r="1431" spans="1:21" x14ac:dyDescent="0.3">
      <c r="A1431" s="1" t="s">
        <v>6911</v>
      </c>
      <c r="B1431" t="s">
        <v>323</v>
      </c>
      <c r="C1431" t="s">
        <v>6913</v>
      </c>
      <c r="E1431" t="s">
        <v>6911</v>
      </c>
      <c r="G1431" t="s">
        <v>729</v>
      </c>
      <c r="J1431">
        <v>49</v>
      </c>
      <c r="K1431" s="1" t="s">
        <v>323</v>
      </c>
      <c r="L1431" t="s">
        <v>3040</v>
      </c>
      <c r="M1431">
        <v>18731</v>
      </c>
      <c r="N1431">
        <v>0</v>
      </c>
      <c r="O1431">
        <v>25</v>
      </c>
      <c r="P1431" t="s">
        <v>13295</v>
      </c>
      <c r="Q1431" t="s">
        <v>347</v>
      </c>
      <c r="R1431" t="s">
        <v>528</v>
      </c>
      <c r="T1431" t="s">
        <v>6912</v>
      </c>
      <c r="U1431" t="s">
        <v>296</v>
      </c>
    </row>
    <row r="1432" spans="1:21" x14ac:dyDescent="0.3">
      <c r="A1432" s="1" t="s">
        <v>6915</v>
      </c>
      <c r="B1432" t="s">
        <v>323</v>
      </c>
      <c r="C1432" t="s">
        <v>6917</v>
      </c>
      <c r="D1432">
        <v>15204</v>
      </c>
      <c r="E1432" t="s">
        <v>6915</v>
      </c>
      <c r="F1432" t="s">
        <v>539</v>
      </c>
      <c r="G1432" t="s">
        <v>6918</v>
      </c>
      <c r="H1432">
        <v>2</v>
      </c>
      <c r="I1432" t="s">
        <v>6916</v>
      </c>
      <c r="J1432">
        <v>88</v>
      </c>
      <c r="K1432" s="1" t="s">
        <v>323</v>
      </c>
      <c r="L1432" t="s">
        <v>3739</v>
      </c>
      <c r="M1432">
        <v>14496</v>
      </c>
      <c r="N1432">
        <v>7</v>
      </c>
      <c r="O1432">
        <v>31</v>
      </c>
      <c r="P1432" t="s">
        <v>13296</v>
      </c>
      <c r="Q1432" t="s">
        <v>295</v>
      </c>
      <c r="R1432" t="s">
        <v>2011</v>
      </c>
      <c r="S1432" t="s">
        <v>411</v>
      </c>
      <c r="T1432" t="s">
        <v>981</v>
      </c>
      <c r="U1432" t="s">
        <v>300</v>
      </c>
    </row>
    <row r="1433" spans="1:21" x14ac:dyDescent="0.3">
      <c r="A1433" s="1" t="s">
        <v>6919</v>
      </c>
      <c r="B1433" t="s">
        <v>350</v>
      </c>
      <c r="C1433" t="s">
        <v>6922</v>
      </c>
      <c r="D1433">
        <v>3116662</v>
      </c>
      <c r="E1433" t="s">
        <v>6919</v>
      </c>
      <c r="G1433" t="s">
        <v>6923</v>
      </c>
      <c r="J1433">
        <v>12</v>
      </c>
      <c r="K1433" s="1" t="s">
        <v>350</v>
      </c>
      <c r="L1433" t="s">
        <v>6921</v>
      </c>
      <c r="M1433">
        <v>19617</v>
      </c>
      <c r="N1433">
        <v>2</v>
      </c>
      <c r="O1433">
        <v>24</v>
      </c>
      <c r="P1433" t="s">
        <v>13297</v>
      </c>
      <c r="Q1433" t="s">
        <v>331</v>
      </c>
      <c r="R1433" t="s">
        <v>540</v>
      </c>
      <c r="T1433" t="s">
        <v>6920</v>
      </c>
      <c r="U1433" t="s">
        <v>296</v>
      </c>
    </row>
    <row r="1434" spans="1:21" x14ac:dyDescent="0.3">
      <c r="A1434" s="1" t="s">
        <v>6924</v>
      </c>
      <c r="C1434" t="s">
        <v>6926</v>
      </c>
      <c r="E1434" t="s">
        <v>6924</v>
      </c>
      <c r="J1434">
        <v>0</v>
      </c>
      <c r="K1434" s="1" t="s">
        <v>297</v>
      </c>
      <c r="L1434" t="s">
        <v>6925</v>
      </c>
      <c r="M1434">
        <v>17889</v>
      </c>
      <c r="N1434">
        <v>0</v>
      </c>
      <c r="P1434" t="s">
        <v>13298</v>
      </c>
      <c r="Q1434" t="s">
        <v>297</v>
      </c>
      <c r="R1434" t="s">
        <v>297</v>
      </c>
      <c r="T1434" t="s">
        <v>2764</v>
      </c>
      <c r="U1434" t="s">
        <v>296</v>
      </c>
    </row>
    <row r="1435" spans="1:21" x14ac:dyDescent="0.3">
      <c r="A1435" s="1" t="s">
        <v>6928</v>
      </c>
      <c r="B1435" t="s">
        <v>350</v>
      </c>
      <c r="C1435" t="s">
        <v>6929</v>
      </c>
      <c r="D1435">
        <v>2469745</v>
      </c>
      <c r="E1435" t="s">
        <v>6928</v>
      </c>
      <c r="G1435" t="s">
        <v>6930</v>
      </c>
      <c r="J1435">
        <v>19</v>
      </c>
      <c r="K1435" s="1" t="s">
        <v>350</v>
      </c>
      <c r="L1435" t="s">
        <v>516</v>
      </c>
      <c r="M1435">
        <v>17344</v>
      </c>
      <c r="N1435">
        <v>1</v>
      </c>
      <c r="O1435">
        <v>27</v>
      </c>
      <c r="P1435" t="s">
        <v>13299</v>
      </c>
      <c r="Q1435" t="s">
        <v>347</v>
      </c>
      <c r="R1435" t="s">
        <v>540</v>
      </c>
      <c r="T1435" t="s">
        <v>5107</v>
      </c>
      <c r="U1435" t="s">
        <v>296</v>
      </c>
    </row>
    <row r="1436" spans="1:21" x14ac:dyDescent="0.3">
      <c r="A1436" s="1" t="s">
        <v>6931</v>
      </c>
      <c r="B1436" t="s">
        <v>350</v>
      </c>
      <c r="C1436" t="s">
        <v>6934</v>
      </c>
      <c r="D1436">
        <v>3051857</v>
      </c>
      <c r="E1436" t="s">
        <v>6931</v>
      </c>
      <c r="F1436" t="s">
        <v>367</v>
      </c>
      <c r="G1436" t="s">
        <v>6935</v>
      </c>
      <c r="H1436">
        <v>2</v>
      </c>
      <c r="I1436" t="s">
        <v>6933</v>
      </c>
      <c r="J1436">
        <v>82</v>
      </c>
      <c r="K1436" s="1" t="s">
        <v>350</v>
      </c>
      <c r="L1436" t="s">
        <v>2746</v>
      </c>
      <c r="M1436">
        <v>19935</v>
      </c>
      <c r="N1436">
        <v>1</v>
      </c>
      <c r="O1436">
        <v>24</v>
      </c>
      <c r="P1436" t="s">
        <v>13300</v>
      </c>
      <c r="Q1436" t="s">
        <v>320</v>
      </c>
      <c r="R1436" t="s">
        <v>931</v>
      </c>
      <c r="T1436" t="s">
        <v>6932</v>
      </c>
      <c r="U1436" t="s">
        <v>300</v>
      </c>
    </row>
    <row r="1437" spans="1:21" x14ac:dyDescent="0.3">
      <c r="A1437" s="1" t="s">
        <v>6936</v>
      </c>
      <c r="B1437" t="s">
        <v>439</v>
      </c>
      <c r="C1437" t="s">
        <v>6938</v>
      </c>
      <c r="D1437">
        <v>15058</v>
      </c>
      <c r="E1437" t="s">
        <v>6936</v>
      </c>
      <c r="G1437" t="s">
        <v>5387</v>
      </c>
      <c r="H1437">
        <v>4</v>
      </c>
      <c r="J1437">
        <v>7</v>
      </c>
      <c r="K1437" s="1" t="s">
        <v>439</v>
      </c>
      <c r="L1437" t="s">
        <v>6937</v>
      </c>
      <c r="M1437">
        <v>14463</v>
      </c>
      <c r="N1437">
        <v>7</v>
      </c>
      <c r="O1437">
        <v>29</v>
      </c>
      <c r="P1437" t="s">
        <v>13301</v>
      </c>
      <c r="Q1437" t="s">
        <v>494</v>
      </c>
      <c r="R1437" t="s">
        <v>343</v>
      </c>
      <c r="T1437" t="s">
        <v>1250</v>
      </c>
      <c r="U1437" t="s">
        <v>296</v>
      </c>
    </row>
    <row r="1438" spans="1:21" x14ac:dyDescent="0.3">
      <c r="A1438" s="1" t="s">
        <v>237</v>
      </c>
      <c r="B1438" t="s">
        <v>350</v>
      </c>
      <c r="C1438" t="s">
        <v>6940</v>
      </c>
      <c r="D1438">
        <v>15795</v>
      </c>
      <c r="E1438" t="s">
        <v>237</v>
      </c>
      <c r="F1438" t="s">
        <v>697</v>
      </c>
      <c r="G1438" t="s">
        <v>6941</v>
      </c>
      <c r="H1438">
        <v>1</v>
      </c>
      <c r="I1438" t="s">
        <v>6939</v>
      </c>
      <c r="J1438">
        <v>10</v>
      </c>
      <c r="K1438" s="1" t="s">
        <v>350</v>
      </c>
      <c r="L1438" t="s">
        <v>1859</v>
      </c>
      <c r="M1438">
        <v>14986</v>
      </c>
      <c r="N1438">
        <v>6</v>
      </c>
      <c r="O1438">
        <v>27</v>
      </c>
      <c r="P1438" t="s">
        <v>13302</v>
      </c>
      <c r="Q1438" t="s">
        <v>331</v>
      </c>
      <c r="R1438" t="s">
        <v>1240</v>
      </c>
      <c r="S1438" t="s">
        <v>388</v>
      </c>
      <c r="T1438" t="s">
        <v>2555</v>
      </c>
      <c r="U1438" t="s">
        <v>300</v>
      </c>
    </row>
    <row r="1439" spans="1:21" x14ac:dyDescent="0.3">
      <c r="A1439" s="1" t="s">
        <v>6942</v>
      </c>
      <c r="B1439" t="s">
        <v>350</v>
      </c>
      <c r="C1439" t="s">
        <v>6944</v>
      </c>
      <c r="D1439">
        <v>15180</v>
      </c>
      <c r="E1439" t="s">
        <v>6942</v>
      </c>
      <c r="G1439" t="s">
        <v>5261</v>
      </c>
      <c r="J1439">
        <v>89</v>
      </c>
      <c r="K1439" s="1" t="s">
        <v>350</v>
      </c>
      <c r="L1439" t="s">
        <v>2746</v>
      </c>
      <c r="M1439">
        <v>15779</v>
      </c>
      <c r="N1439">
        <v>1</v>
      </c>
      <c r="O1439">
        <v>29</v>
      </c>
      <c r="P1439" t="s">
        <v>13303</v>
      </c>
      <c r="Q1439" t="s">
        <v>494</v>
      </c>
      <c r="R1439" t="s">
        <v>395</v>
      </c>
      <c r="T1439" t="s">
        <v>6943</v>
      </c>
      <c r="U1439" t="s">
        <v>296</v>
      </c>
    </row>
    <row r="1440" spans="1:21" x14ac:dyDescent="0.3">
      <c r="A1440" s="1" t="s">
        <v>6945</v>
      </c>
      <c r="B1440" t="s">
        <v>323</v>
      </c>
      <c r="C1440" t="s">
        <v>6948</v>
      </c>
      <c r="D1440">
        <v>2998565</v>
      </c>
      <c r="E1440" t="s">
        <v>6945</v>
      </c>
      <c r="F1440" t="s">
        <v>304</v>
      </c>
      <c r="G1440" t="s">
        <v>6949</v>
      </c>
      <c r="H1440">
        <v>3</v>
      </c>
      <c r="I1440" t="s">
        <v>6947</v>
      </c>
      <c r="J1440">
        <v>81</v>
      </c>
      <c r="K1440" s="1" t="s">
        <v>323</v>
      </c>
      <c r="L1440" t="s">
        <v>6946</v>
      </c>
      <c r="M1440">
        <v>18900</v>
      </c>
      <c r="N1440">
        <v>2</v>
      </c>
      <c r="O1440">
        <v>25</v>
      </c>
      <c r="P1440" t="s">
        <v>13304</v>
      </c>
      <c r="Q1440" t="s">
        <v>305</v>
      </c>
      <c r="R1440" t="s">
        <v>514</v>
      </c>
      <c r="T1440" t="s">
        <v>2126</v>
      </c>
      <c r="U1440" t="s">
        <v>300</v>
      </c>
    </row>
    <row r="1441" spans="1:21" x14ac:dyDescent="0.3">
      <c r="A1441" s="1" t="s">
        <v>6951</v>
      </c>
      <c r="B1441" t="s">
        <v>350</v>
      </c>
      <c r="C1441" t="s">
        <v>6954</v>
      </c>
      <c r="D1441">
        <v>3049249</v>
      </c>
      <c r="E1441" t="s">
        <v>6951</v>
      </c>
      <c r="F1441" t="s">
        <v>748</v>
      </c>
      <c r="G1441" t="s">
        <v>6955</v>
      </c>
      <c r="H1441">
        <v>3</v>
      </c>
      <c r="I1441" t="s">
        <v>6953</v>
      </c>
      <c r="J1441">
        <v>14</v>
      </c>
      <c r="K1441" s="1" t="s">
        <v>350</v>
      </c>
      <c r="L1441" t="s">
        <v>6952</v>
      </c>
      <c r="M1441">
        <v>19668</v>
      </c>
      <c r="N1441">
        <v>2</v>
      </c>
      <c r="O1441">
        <v>24</v>
      </c>
      <c r="P1441" t="s">
        <v>13305</v>
      </c>
      <c r="Q1441" t="s">
        <v>310</v>
      </c>
      <c r="R1441" t="s">
        <v>535</v>
      </c>
      <c r="T1441" t="s">
        <v>3177</v>
      </c>
      <c r="U1441" t="s">
        <v>306</v>
      </c>
    </row>
    <row r="1442" spans="1:21" x14ac:dyDescent="0.3">
      <c r="A1442" s="1" t="s">
        <v>5014</v>
      </c>
      <c r="B1442" t="s">
        <v>313</v>
      </c>
      <c r="C1442" t="s">
        <v>1574</v>
      </c>
      <c r="D1442">
        <v>8416</v>
      </c>
      <c r="E1442" t="s">
        <v>5014</v>
      </c>
      <c r="F1442" t="s">
        <v>446</v>
      </c>
      <c r="G1442" t="s">
        <v>5180</v>
      </c>
      <c r="H1442">
        <v>4</v>
      </c>
      <c r="I1442" t="s">
        <v>6956</v>
      </c>
      <c r="J1442">
        <v>11</v>
      </c>
      <c r="K1442" s="1" t="s">
        <v>313</v>
      </c>
      <c r="L1442" t="s">
        <v>829</v>
      </c>
      <c r="M1442">
        <v>6739</v>
      </c>
      <c r="N1442">
        <v>14</v>
      </c>
      <c r="O1442">
        <v>35</v>
      </c>
      <c r="P1442" t="s">
        <v>12045</v>
      </c>
      <c r="Q1442" t="s">
        <v>426</v>
      </c>
      <c r="R1442" t="s">
        <v>606</v>
      </c>
      <c r="S1442" t="s">
        <v>1067</v>
      </c>
      <c r="T1442" t="s">
        <v>615</v>
      </c>
      <c r="U1442" t="s">
        <v>300</v>
      </c>
    </row>
    <row r="1443" spans="1:21" x14ac:dyDescent="0.3">
      <c r="A1443" s="1" t="s">
        <v>6957</v>
      </c>
      <c r="B1443" t="s">
        <v>350</v>
      </c>
      <c r="C1443" t="s">
        <v>6960</v>
      </c>
      <c r="D1443">
        <v>3155188</v>
      </c>
      <c r="E1443" t="s">
        <v>6957</v>
      </c>
      <c r="F1443" t="s">
        <v>697</v>
      </c>
      <c r="G1443" t="s">
        <v>941</v>
      </c>
      <c r="H1443">
        <v>2</v>
      </c>
      <c r="I1443" t="s">
        <v>6959</v>
      </c>
      <c r="J1443">
        <v>17</v>
      </c>
      <c r="K1443" s="1" t="s">
        <v>350</v>
      </c>
      <c r="L1443" t="s">
        <v>829</v>
      </c>
      <c r="M1443">
        <v>20295</v>
      </c>
      <c r="N1443">
        <v>1</v>
      </c>
      <c r="O1443">
        <v>23</v>
      </c>
      <c r="P1443" t="s">
        <v>13306</v>
      </c>
      <c r="Q1443" t="s">
        <v>320</v>
      </c>
      <c r="R1443" t="s">
        <v>540</v>
      </c>
      <c r="T1443" t="s">
        <v>6958</v>
      </c>
      <c r="U1443" t="s">
        <v>300</v>
      </c>
    </row>
    <row r="1444" spans="1:21" x14ac:dyDescent="0.3">
      <c r="A1444" s="1" t="s">
        <v>6961</v>
      </c>
      <c r="B1444" t="s">
        <v>350</v>
      </c>
      <c r="C1444" t="s">
        <v>6964</v>
      </c>
      <c r="D1444">
        <v>2506632</v>
      </c>
      <c r="E1444" t="s">
        <v>6961</v>
      </c>
      <c r="G1444" t="s">
        <v>3831</v>
      </c>
      <c r="J1444">
        <v>85</v>
      </c>
      <c r="K1444" s="1" t="s">
        <v>350</v>
      </c>
      <c r="L1444" t="s">
        <v>6963</v>
      </c>
      <c r="M1444">
        <v>17384</v>
      </c>
      <c r="N1444">
        <v>0</v>
      </c>
      <c r="O1444">
        <v>25</v>
      </c>
      <c r="P1444" t="s">
        <v>13307</v>
      </c>
      <c r="Q1444" t="s">
        <v>347</v>
      </c>
      <c r="R1444" t="s">
        <v>977</v>
      </c>
      <c r="T1444" t="s">
        <v>6962</v>
      </c>
      <c r="U1444" t="s">
        <v>296</v>
      </c>
    </row>
    <row r="1445" spans="1:21" x14ac:dyDescent="0.3">
      <c r="A1445" s="1" t="s">
        <v>6965</v>
      </c>
      <c r="B1445" t="s">
        <v>350</v>
      </c>
      <c r="C1445" t="s">
        <v>6967</v>
      </c>
      <c r="D1445">
        <v>3045194</v>
      </c>
      <c r="E1445" t="s">
        <v>6965</v>
      </c>
      <c r="G1445" t="s">
        <v>6968</v>
      </c>
      <c r="H1445">
        <v>4</v>
      </c>
      <c r="J1445">
        <v>12</v>
      </c>
      <c r="K1445" s="1" t="s">
        <v>350</v>
      </c>
      <c r="L1445" t="s">
        <v>6966</v>
      </c>
      <c r="M1445">
        <v>19489</v>
      </c>
      <c r="N1445">
        <v>2</v>
      </c>
      <c r="O1445">
        <v>24</v>
      </c>
      <c r="P1445" t="s">
        <v>13308</v>
      </c>
      <c r="Q1445" t="s">
        <v>331</v>
      </c>
      <c r="R1445" t="s">
        <v>358</v>
      </c>
      <c r="T1445" t="s">
        <v>3906</v>
      </c>
      <c r="U1445" t="s">
        <v>306</v>
      </c>
    </row>
    <row r="1446" spans="1:21" x14ac:dyDescent="0.3">
      <c r="A1446" s="1" t="s">
        <v>6969</v>
      </c>
      <c r="B1446" t="s">
        <v>350</v>
      </c>
      <c r="C1446" t="s">
        <v>6970</v>
      </c>
      <c r="D1446">
        <v>14923</v>
      </c>
      <c r="E1446" t="s">
        <v>6969</v>
      </c>
      <c r="G1446" t="s">
        <v>6971</v>
      </c>
      <c r="J1446">
        <v>19</v>
      </c>
      <c r="K1446" s="1" t="s">
        <v>350</v>
      </c>
      <c r="L1446" t="s">
        <v>4168</v>
      </c>
      <c r="M1446">
        <v>14087</v>
      </c>
      <c r="N1446">
        <v>2</v>
      </c>
      <c r="O1446">
        <v>29</v>
      </c>
      <c r="P1446" t="s">
        <v>13309</v>
      </c>
      <c r="Q1446" t="s">
        <v>494</v>
      </c>
      <c r="R1446" t="s">
        <v>646</v>
      </c>
      <c r="T1446" t="s">
        <v>1457</v>
      </c>
      <c r="U1446" t="s">
        <v>296</v>
      </c>
    </row>
    <row r="1447" spans="1:21" x14ac:dyDescent="0.3">
      <c r="A1447" s="1" t="s">
        <v>6972</v>
      </c>
      <c r="B1447" t="s">
        <v>350</v>
      </c>
      <c r="C1447" t="s">
        <v>6974</v>
      </c>
      <c r="D1447">
        <v>15564</v>
      </c>
      <c r="E1447" t="s">
        <v>6972</v>
      </c>
      <c r="F1447" t="s">
        <v>316</v>
      </c>
      <c r="G1447" t="s">
        <v>3549</v>
      </c>
      <c r="J1447">
        <v>83</v>
      </c>
      <c r="K1447" s="1" t="s">
        <v>350</v>
      </c>
      <c r="L1447" t="s">
        <v>1930</v>
      </c>
      <c r="M1447">
        <v>15725</v>
      </c>
      <c r="N1447">
        <v>7</v>
      </c>
      <c r="O1447">
        <v>31</v>
      </c>
      <c r="P1447" t="s">
        <v>13310</v>
      </c>
      <c r="Q1447" t="s">
        <v>310</v>
      </c>
      <c r="R1447" t="s">
        <v>571</v>
      </c>
      <c r="T1447" t="s">
        <v>6973</v>
      </c>
      <c r="U1447" t="s">
        <v>300</v>
      </c>
    </row>
    <row r="1448" spans="1:21" x14ac:dyDescent="0.3">
      <c r="A1448" s="1" t="s">
        <v>6975</v>
      </c>
      <c r="B1448" t="s">
        <v>453</v>
      </c>
      <c r="C1448" t="s">
        <v>6977</v>
      </c>
      <c r="D1448">
        <v>3139602</v>
      </c>
      <c r="E1448" t="s">
        <v>6975</v>
      </c>
      <c r="F1448" t="s">
        <v>672</v>
      </c>
      <c r="H1448">
        <v>6</v>
      </c>
      <c r="J1448">
        <v>30</v>
      </c>
      <c r="K1448" s="1" t="s">
        <v>453</v>
      </c>
      <c r="L1448" t="s">
        <v>1129</v>
      </c>
      <c r="M1448">
        <v>21593</v>
      </c>
      <c r="N1448">
        <v>0</v>
      </c>
      <c r="P1448" t="s">
        <v>13311</v>
      </c>
      <c r="Q1448" t="s">
        <v>403</v>
      </c>
      <c r="R1448" t="s">
        <v>392</v>
      </c>
      <c r="T1448" t="s">
        <v>6976</v>
      </c>
      <c r="U1448" t="s">
        <v>300</v>
      </c>
    </row>
    <row r="1449" spans="1:21" x14ac:dyDescent="0.3">
      <c r="A1449" s="1" t="s">
        <v>6979</v>
      </c>
      <c r="B1449" t="s">
        <v>350</v>
      </c>
      <c r="C1449" t="s">
        <v>6981</v>
      </c>
      <c r="E1449" t="s">
        <v>6979</v>
      </c>
      <c r="G1449" t="s">
        <v>6982</v>
      </c>
      <c r="I1449" t="s">
        <v>6980</v>
      </c>
      <c r="J1449">
        <v>83</v>
      </c>
      <c r="K1449" s="1" t="s">
        <v>350</v>
      </c>
      <c r="L1449" t="s">
        <v>1739</v>
      </c>
      <c r="M1449">
        <v>20505</v>
      </c>
      <c r="N1449">
        <v>1</v>
      </c>
      <c r="O1449">
        <v>24</v>
      </c>
      <c r="P1449" t="s">
        <v>13312</v>
      </c>
      <c r="Q1449" t="s">
        <v>310</v>
      </c>
      <c r="R1449" t="s">
        <v>646</v>
      </c>
      <c r="T1449" t="s">
        <v>2929</v>
      </c>
      <c r="U1449" t="s">
        <v>296</v>
      </c>
    </row>
    <row r="1450" spans="1:21" x14ac:dyDescent="0.3">
      <c r="A1450" s="1" t="s">
        <v>6983</v>
      </c>
      <c r="B1450" t="s">
        <v>350</v>
      </c>
      <c r="C1450" t="s">
        <v>6986</v>
      </c>
      <c r="D1450">
        <v>3047876</v>
      </c>
      <c r="E1450" t="s">
        <v>6983</v>
      </c>
      <c r="F1450" t="s">
        <v>573</v>
      </c>
      <c r="G1450" t="s">
        <v>6273</v>
      </c>
      <c r="H1450">
        <v>2</v>
      </c>
      <c r="I1450" t="s">
        <v>6985</v>
      </c>
      <c r="J1450">
        <v>11</v>
      </c>
      <c r="K1450" s="1" t="s">
        <v>350</v>
      </c>
      <c r="L1450" t="s">
        <v>4325</v>
      </c>
      <c r="M1450">
        <v>20679</v>
      </c>
      <c r="N1450">
        <v>1</v>
      </c>
      <c r="O1450">
        <v>24</v>
      </c>
      <c r="P1450" t="s">
        <v>13313</v>
      </c>
      <c r="Q1450" t="s">
        <v>347</v>
      </c>
      <c r="R1450" t="s">
        <v>653</v>
      </c>
      <c r="T1450" t="s">
        <v>6984</v>
      </c>
      <c r="U1450" t="s">
        <v>300</v>
      </c>
    </row>
    <row r="1451" spans="1:21" x14ac:dyDescent="0.3">
      <c r="A1451" s="1" t="s">
        <v>6988</v>
      </c>
      <c r="B1451" t="s">
        <v>313</v>
      </c>
      <c r="C1451" t="s">
        <v>6990</v>
      </c>
      <c r="D1451">
        <v>2577128</v>
      </c>
      <c r="E1451" t="s">
        <v>6988</v>
      </c>
      <c r="F1451" t="s">
        <v>1392</v>
      </c>
      <c r="G1451" t="s">
        <v>3670</v>
      </c>
      <c r="H1451">
        <v>4</v>
      </c>
      <c r="I1451" t="s">
        <v>6989</v>
      </c>
      <c r="J1451">
        <v>9</v>
      </c>
      <c r="K1451" s="1" t="s">
        <v>313</v>
      </c>
      <c r="L1451" t="s">
        <v>2574</v>
      </c>
      <c r="M1451">
        <v>18079</v>
      </c>
      <c r="N1451">
        <v>3</v>
      </c>
      <c r="O1451">
        <v>26</v>
      </c>
      <c r="P1451" t="s">
        <v>13314</v>
      </c>
      <c r="Q1451" t="s">
        <v>320</v>
      </c>
      <c r="R1451" t="s">
        <v>977</v>
      </c>
      <c r="T1451" t="s">
        <v>676</v>
      </c>
      <c r="U1451" t="s">
        <v>300</v>
      </c>
    </row>
    <row r="1452" spans="1:21" x14ac:dyDescent="0.3">
      <c r="A1452" s="1" t="s">
        <v>6991</v>
      </c>
      <c r="B1452" t="s">
        <v>350</v>
      </c>
      <c r="C1452" t="s">
        <v>6993</v>
      </c>
      <c r="D1452">
        <v>2516911</v>
      </c>
      <c r="E1452" t="s">
        <v>6991</v>
      </c>
      <c r="G1452" t="s">
        <v>6994</v>
      </c>
      <c r="J1452">
        <v>13</v>
      </c>
      <c r="K1452" s="1" t="s">
        <v>350</v>
      </c>
      <c r="L1452" t="s">
        <v>6992</v>
      </c>
      <c r="M1452">
        <v>17349</v>
      </c>
      <c r="N1452">
        <v>1</v>
      </c>
      <c r="O1452">
        <v>26</v>
      </c>
      <c r="P1452" t="s">
        <v>13315</v>
      </c>
      <c r="Q1452" t="s">
        <v>347</v>
      </c>
      <c r="R1452" t="s">
        <v>438</v>
      </c>
      <c r="T1452" t="s">
        <v>1088</v>
      </c>
      <c r="U1452" t="s">
        <v>296</v>
      </c>
    </row>
    <row r="1453" spans="1:21" x14ac:dyDescent="0.3">
      <c r="A1453" s="1" t="s">
        <v>6995</v>
      </c>
      <c r="B1453" t="s">
        <v>350</v>
      </c>
      <c r="C1453" t="s">
        <v>6996</v>
      </c>
      <c r="D1453">
        <v>13489</v>
      </c>
      <c r="E1453" t="s">
        <v>6995</v>
      </c>
      <c r="G1453" t="s">
        <v>1995</v>
      </c>
      <c r="H1453">
        <v>4</v>
      </c>
      <c r="J1453">
        <v>15</v>
      </c>
      <c r="K1453" s="1" t="s">
        <v>350</v>
      </c>
      <c r="L1453" t="s">
        <v>516</v>
      </c>
      <c r="M1453">
        <v>12412</v>
      </c>
      <c r="N1453">
        <v>9</v>
      </c>
      <c r="O1453">
        <v>31</v>
      </c>
      <c r="P1453" t="s">
        <v>13316</v>
      </c>
      <c r="Q1453" t="s">
        <v>331</v>
      </c>
      <c r="R1453" t="s">
        <v>369</v>
      </c>
      <c r="T1453" t="s">
        <v>333</v>
      </c>
      <c r="U1453" t="s">
        <v>296</v>
      </c>
    </row>
    <row r="1454" spans="1:21" x14ac:dyDescent="0.3">
      <c r="A1454" s="1" t="s">
        <v>6997</v>
      </c>
      <c r="B1454" t="s">
        <v>453</v>
      </c>
      <c r="C1454" t="s">
        <v>6999</v>
      </c>
      <c r="D1454">
        <v>16496</v>
      </c>
      <c r="E1454" t="s">
        <v>6997</v>
      </c>
      <c r="G1454" t="s">
        <v>7000</v>
      </c>
      <c r="J1454">
        <v>41</v>
      </c>
      <c r="K1454" s="1" t="s">
        <v>453</v>
      </c>
      <c r="L1454" t="s">
        <v>3618</v>
      </c>
      <c r="M1454">
        <v>15498</v>
      </c>
      <c r="N1454">
        <v>1</v>
      </c>
      <c r="O1454">
        <v>26</v>
      </c>
      <c r="P1454" t="s">
        <v>13317</v>
      </c>
      <c r="Q1454" t="s">
        <v>362</v>
      </c>
      <c r="R1454" t="s">
        <v>782</v>
      </c>
      <c r="T1454" t="s">
        <v>6998</v>
      </c>
      <c r="U1454" t="s">
        <v>296</v>
      </c>
    </row>
    <row r="1455" spans="1:21" x14ac:dyDescent="0.3">
      <c r="A1455" s="1" t="s">
        <v>7001</v>
      </c>
      <c r="C1455" t="s">
        <v>7002</v>
      </c>
      <c r="E1455" t="s">
        <v>7001</v>
      </c>
      <c r="J1455">
        <v>0</v>
      </c>
      <c r="K1455" s="1" t="s">
        <v>297</v>
      </c>
      <c r="L1455" t="s">
        <v>885</v>
      </c>
      <c r="M1455">
        <v>18888</v>
      </c>
      <c r="N1455">
        <v>0</v>
      </c>
      <c r="P1455" t="s">
        <v>13318</v>
      </c>
      <c r="Q1455" t="s">
        <v>297</v>
      </c>
      <c r="R1455" t="s">
        <v>297</v>
      </c>
      <c r="T1455" t="s">
        <v>1393</v>
      </c>
      <c r="U1455" t="s">
        <v>296</v>
      </c>
    </row>
    <row r="1456" spans="1:21" x14ac:dyDescent="0.3">
      <c r="A1456" s="1" t="s">
        <v>226</v>
      </c>
      <c r="B1456" t="s">
        <v>350</v>
      </c>
      <c r="C1456" t="s">
        <v>7004</v>
      </c>
      <c r="D1456">
        <v>3134353</v>
      </c>
      <c r="E1456" t="s">
        <v>226</v>
      </c>
      <c r="F1456" t="s">
        <v>1392</v>
      </c>
      <c r="G1456" t="s">
        <v>4169</v>
      </c>
      <c r="H1456">
        <v>2</v>
      </c>
      <c r="I1456" t="s">
        <v>7003</v>
      </c>
      <c r="J1456">
        <v>81</v>
      </c>
      <c r="K1456" s="1" t="s">
        <v>350</v>
      </c>
      <c r="L1456" t="s">
        <v>889</v>
      </c>
      <c r="M1456">
        <v>19207</v>
      </c>
      <c r="N1456">
        <v>2</v>
      </c>
      <c r="O1456">
        <v>25</v>
      </c>
      <c r="P1456" t="s">
        <v>13319</v>
      </c>
      <c r="Q1456" t="s">
        <v>295</v>
      </c>
      <c r="R1456" t="s">
        <v>319</v>
      </c>
      <c r="T1456" t="s">
        <v>1025</v>
      </c>
      <c r="U1456" t="s">
        <v>300</v>
      </c>
    </row>
    <row r="1457" spans="1:21" x14ac:dyDescent="0.3">
      <c r="A1457" s="1" t="s">
        <v>7005</v>
      </c>
      <c r="B1457" t="s">
        <v>350</v>
      </c>
      <c r="C1457" t="s">
        <v>7006</v>
      </c>
      <c r="D1457">
        <v>2979200</v>
      </c>
      <c r="E1457" t="s">
        <v>7005</v>
      </c>
      <c r="G1457" t="s">
        <v>7007</v>
      </c>
      <c r="H1457">
        <v>4</v>
      </c>
      <c r="J1457">
        <v>88</v>
      </c>
      <c r="K1457" s="1" t="s">
        <v>350</v>
      </c>
      <c r="L1457" t="s">
        <v>1197</v>
      </c>
      <c r="M1457">
        <v>18310</v>
      </c>
      <c r="N1457">
        <v>0</v>
      </c>
      <c r="O1457">
        <v>26</v>
      </c>
      <c r="P1457" t="s">
        <v>13320</v>
      </c>
      <c r="Q1457" t="s">
        <v>403</v>
      </c>
      <c r="R1457" t="s">
        <v>395</v>
      </c>
      <c r="T1457" t="s">
        <v>1740</v>
      </c>
      <c r="U1457" t="s">
        <v>296</v>
      </c>
    </row>
    <row r="1458" spans="1:21" x14ac:dyDescent="0.3">
      <c r="A1458" s="1" t="s">
        <v>7008</v>
      </c>
      <c r="B1458" t="s">
        <v>350</v>
      </c>
      <c r="C1458" t="s">
        <v>7009</v>
      </c>
      <c r="D1458">
        <v>3124369</v>
      </c>
      <c r="E1458" t="s">
        <v>7008</v>
      </c>
      <c r="F1458" t="s">
        <v>342</v>
      </c>
      <c r="J1458">
        <v>83</v>
      </c>
      <c r="K1458" s="1" t="s">
        <v>350</v>
      </c>
      <c r="L1458" t="s">
        <v>1864</v>
      </c>
      <c r="M1458">
        <v>21318</v>
      </c>
      <c r="N1458">
        <v>0</v>
      </c>
      <c r="P1458" t="s">
        <v>13321</v>
      </c>
      <c r="Q1458" t="s">
        <v>310</v>
      </c>
      <c r="R1458" t="s">
        <v>369</v>
      </c>
      <c r="T1458" t="s">
        <v>2371</v>
      </c>
      <c r="U1458" t="s">
        <v>300</v>
      </c>
    </row>
    <row r="1459" spans="1:21" x14ac:dyDescent="0.3">
      <c r="A1459" s="1" t="s">
        <v>51</v>
      </c>
      <c r="B1459" t="s">
        <v>350</v>
      </c>
      <c r="C1459" t="s">
        <v>7011</v>
      </c>
      <c r="D1459">
        <v>4212909</v>
      </c>
      <c r="E1459" t="s">
        <v>51</v>
      </c>
      <c r="F1459" t="s">
        <v>418</v>
      </c>
      <c r="G1459" t="s">
        <v>7012</v>
      </c>
      <c r="H1459">
        <v>1</v>
      </c>
      <c r="I1459" t="s">
        <v>7010</v>
      </c>
      <c r="J1459">
        <v>83</v>
      </c>
      <c r="K1459" s="1" t="s">
        <v>350</v>
      </c>
      <c r="L1459" t="s">
        <v>2746</v>
      </c>
      <c r="M1459">
        <v>19120</v>
      </c>
      <c r="N1459">
        <v>2</v>
      </c>
      <c r="O1459">
        <v>24</v>
      </c>
      <c r="P1459" t="s">
        <v>13322</v>
      </c>
      <c r="Q1459" t="s">
        <v>310</v>
      </c>
      <c r="R1459" t="s">
        <v>438</v>
      </c>
      <c r="T1459" t="s">
        <v>649</v>
      </c>
      <c r="U1459" t="s">
        <v>300</v>
      </c>
    </row>
    <row r="1460" spans="1:21" x14ac:dyDescent="0.3">
      <c r="A1460" s="1" t="s">
        <v>7013</v>
      </c>
      <c r="B1460" t="s">
        <v>453</v>
      </c>
      <c r="C1460" t="s">
        <v>7016</v>
      </c>
      <c r="D1460">
        <v>3126113</v>
      </c>
      <c r="E1460" t="s">
        <v>7013</v>
      </c>
      <c r="G1460" t="s">
        <v>7017</v>
      </c>
      <c r="I1460" t="s">
        <v>7015</v>
      </c>
      <c r="J1460">
        <v>42</v>
      </c>
      <c r="K1460" s="1" t="s">
        <v>453</v>
      </c>
      <c r="L1460" t="s">
        <v>7014</v>
      </c>
      <c r="M1460">
        <v>20136</v>
      </c>
      <c r="N1460">
        <v>1</v>
      </c>
      <c r="O1460">
        <v>22</v>
      </c>
      <c r="P1460" t="s">
        <v>13323</v>
      </c>
      <c r="Q1460" t="s">
        <v>403</v>
      </c>
      <c r="R1460" t="s">
        <v>358</v>
      </c>
      <c r="T1460" t="s">
        <v>469</v>
      </c>
      <c r="U1460" t="s">
        <v>296</v>
      </c>
    </row>
    <row r="1461" spans="1:21" x14ac:dyDescent="0.3">
      <c r="A1461" s="1" t="s">
        <v>400</v>
      </c>
      <c r="B1461" t="s">
        <v>313</v>
      </c>
      <c r="C1461" t="s">
        <v>7019</v>
      </c>
      <c r="D1461">
        <v>5526</v>
      </c>
      <c r="E1461" t="s">
        <v>400</v>
      </c>
      <c r="F1461" t="s">
        <v>316</v>
      </c>
      <c r="G1461" t="s">
        <v>7020</v>
      </c>
      <c r="H1461">
        <v>1</v>
      </c>
      <c r="I1461" t="s">
        <v>7018</v>
      </c>
      <c r="J1461">
        <v>10</v>
      </c>
      <c r="K1461" s="1" t="s">
        <v>313</v>
      </c>
      <c r="L1461" t="s">
        <v>735</v>
      </c>
      <c r="M1461">
        <v>4932</v>
      </c>
      <c r="N1461">
        <v>15</v>
      </c>
      <c r="O1461">
        <v>38</v>
      </c>
      <c r="P1461" t="s">
        <v>13324</v>
      </c>
      <c r="Q1461" t="s">
        <v>295</v>
      </c>
      <c r="R1461" t="s">
        <v>977</v>
      </c>
      <c r="T1461" t="s">
        <v>1461</v>
      </c>
      <c r="U1461" t="s">
        <v>300</v>
      </c>
    </row>
    <row r="1462" spans="1:21" x14ac:dyDescent="0.3">
      <c r="A1462" s="1" t="s">
        <v>7021</v>
      </c>
      <c r="C1462" t="s">
        <v>7023</v>
      </c>
      <c r="E1462" t="s">
        <v>7021</v>
      </c>
      <c r="J1462">
        <v>0</v>
      </c>
      <c r="K1462" s="1" t="s">
        <v>297</v>
      </c>
      <c r="L1462" t="s">
        <v>7022</v>
      </c>
      <c r="M1462">
        <v>19767</v>
      </c>
      <c r="N1462">
        <v>0</v>
      </c>
      <c r="P1462" t="s">
        <v>13325</v>
      </c>
      <c r="Q1462" t="s">
        <v>297</v>
      </c>
      <c r="R1462" t="s">
        <v>297</v>
      </c>
      <c r="T1462" t="s">
        <v>532</v>
      </c>
      <c r="U1462" t="s">
        <v>296</v>
      </c>
    </row>
    <row r="1463" spans="1:21" x14ac:dyDescent="0.3">
      <c r="A1463" s="1" t="s">
        <v>7024</v>
      </c>
      <c r="B1463" t="s">
        <v>350</v>
      </c>
      <c r="C1463" t="s">
        <v>7025</v>
      </c>
      <c r="E1463" t="s">
        <v>7024</v>
      </c>
      <c r="G1463" t="s">
        <v>7026</v>
      </c>
      <c r="J1463">
        <v>0</v>
      </c>
      <c r="K1463" s="1" t="s">
        <v>350</v>
      </c>
      <c r="L1463" t="s">
        <v>1119</v>
      </c>
      <c r="M1463">
        <v>18396</v>
      </c>
      <c r="N1463">
        <v>0</v>
      </c>
      <c r="O1463">
        <v>24</v>
      </c>
      <c r="P1463" t="s">
        <v>13326</v>
      </c>
      <c r="Q1463" t="s">
        <v>310</v>
      </c>
      <c r="R1463" t="s">
        <v>364</v>
      </c>
      <c r="T1463" t="s">
        <v>324</v>
      </c>
      <c r="U1463" t="s">
        <v>296</v>
      </c>
    </row>
    <row r="1464" spans="1:21" x14ac:dyDescent="0.3">
      <c r="A1464" s="1" t="s">
        <v>7027</v>
      </c>
      <c r="B1464" t="s">
        <v>350</v>
      </c>
      <c r="C1464" t="s">
        <v>7030</v>
      </c>
      <c r="D1464">
        <v>3930064</v>
      </c>
      <c r="E1464" t="s">
        <v>7027</v>
      </c>
      <c r="F1464" t="s">
        <v>1208</v>
      </c>
      <c r="G1464" t="s">
        <v>7031</v>
      </c>
      <c r="H1464">
        <v>3</v>
      </c>
      <c r="J1464">
        <v>18</v>
      </c>
      <c r="K1464" s="1" t="s">
        <v>350</v>
      </c>
      <c r="L1464" t="s">
        <v>7029</v>
      </c>
      <c r="M1464">
        <v>20860</v>
      </c>
      <c r="N1464">
        <v>0</v>
      </c>
      <c r="O1464">
        <v>22</v>
      </c>
      <c r="P1464" t="s">
        <v>13327</v>
      </c>
      <c r="Q1464" t="s">
        <v>347</v>
      </c>
      <c r="R1464" t="s">
        <v>364</v>
      </c>
      <c r="T1464" t="s">
        <v>7028</v>
      </c>
      <c r="U1464" t="s">
        <v>300</v>
      </c>
    </row>
    <row r="1465" spans="1:21" x14ac:dyDescent="0.3">
      <c r="A1465" s="1" t="s">
        <v>7033</v>
      </c>
      <c r="B1465" t="s">
        <v>453</v>
      </c>
      <c r="C1465" t="s">
        <v>7036</v>
      </c>
      <c r="D1465">
        <v>16969</v>
      </c>
      <c r="E1465" t="s">
        <v>7033</v>
      </c>
      <c r="G1465" t="s">
        <v>3927</v>
      </c>
      <c r="H1465">
        <v>3</v>
      </c>
      <c r="I1465" t="s">
        <v>7035</v>
      </c>
      <c r="J1465">
        <v>22</v>
      </c>
      <c r="K1465" s="1" t="s">
        <v>453</v>
      </c>
      <c r="L1465" t="s">
        <v>3230</v>
      </c>
      <c r="M1465">
        <v>16273</v>
      </c>
      <c r="N1465">
        <v>5</v>
      </c>
      <c r="O1465">
        <v>26</v>
      </c>
      <c r="P1465" t="s">
        <v>13328</v>
      </c>
      <c r="Q1465" t="s">
        <v>494</v>
      </c>
      <c r="R1465" t="s">
        <v>369</v>
      </c>
      <c r="T1465" t="s">
        <v>7034</v>
      </c>
      <c r="U1465" t="s">
        <v>296</v>
      </c>
    </row>
    <row r="1466" spans="1:21" x14ac:dyDescent="0.3">
      <c r="A1466" s="1" t="s">
        <v>7037</v>
      </c>
      <c r="B1466" t="s">
        <v>323</v>
      </c>
      <c r="C1466" t="s">
        <v>7040</v>
      </c>
      <c r="D1466">
        <v>15788</v>
      </c>
      <c r="E1466" t="s">
        <v>7037</v>
      </c>
      <c r="F1466" t="s">
        <v>412</v>
      </c>
      <c r="G1466" t="s">
        <v>2588</v>
      </c>
      <c r="H1466">
        <v>1</v>
      </c>
      <c r="I1466" t="s">
        <v>7039</v>
      </c>
      <c r="J1466">
        <v>85</v>
      </c>
      <c r="K1466" s="1" t="s">
        <v>323</v>
      </c>
      <c r="L1466" t="s">
        <v>7038</v>
      </c>
      <c r="M1466">
        <v>14918</v>
      </c>
      <c r="N1466">
        <v>6</v>
      </c>
      <c r="O1466">
        <v>28</v>
      </c>
      <c r="P1466" t="s">
        <v>13329</v>
      </c>
      <c r="Q1466" t="s">
        <v>295</v>
      </c>
      <c r="R1466" t="s">
        <v>518</v>
      </c>
      <c r="S1466" t="s">
        <v>411</v>
      </c>
      <c r="T1466" t="s">
        <v>1088</v>
      </c>
      <c r="U1466" t="s">
        <v>300</v>
      </c>
    </row>
    <row r="1467" spans="1:21" x14ac:dyDescent="0.3">
      <c r="A1467" s="1" t="s">
        <v>7041</v>
      </c>
      <c r="B1467" t="s">
        <v>313</v>
      </c>
      <c r="C1467" t="s">
        <v>7043</v>
      </c>
      <c r="D1467">
        <v>2577244</v>
      </c>
      <c r="E1467" t="s">
        <v>7041</v>
      </c>
      <c r="G1467" t="s">
        <v>7044</v>
      </c>
      <c r="J1467">
        <v>6</v>
      </c>
      <c r="K1467" s="1" t="s">
        <v>313</v>
      </c>
      <c r="L1467" t="s">
        <v>7042</v>
      </c>
      <c r="M1467">
        <v>18322</v>
      </c>
      <c r="N1467">
        <v>0</v>
      </c>
      <c r="O1467">
        <v>25</v>
      </c>
      <c r="P1467" t="s">
        <v>13330</v>
      </c>
      <c r="Q1467" t="s">
        <v>320</v>
      </c>
      <c r="R1467" t="s">
        <v>689</v>
      </c>
      <c r="T1467" t="s">
        <v>2188</v>
      </c>
      <c r="U1467" t="s">
        <v>296</v>
      </c>
    </row>
    <row r="1468" spans="1:21" x14ac:dyDescent="0.3">
      <c r="A1468" s="1" t="s">
        <v>7046</v>
      </c>
      <c r="B1468" t="s">
        <v>350</v>
      </c>
      <c r="C1468" t="s">
        <v>7048</v>
      </c>
      <c r="D1468">
        <v>2971718</v>
      </c>
      <c r="E1468" t="s">
        <v>7046</v>
      </c>
      <c r="F1468" t="s">
        <v>304</v>
      </c>
      <c r="G1468" t="s">
        <v>4548</v>
      </c>
      <c r="H1468">
        <v>3</v>
      </c>
      <c r="I1468" t="s">
        <v>7047</v>
      </c>
      <c r="J1468">
        <v>16</v>
      </c>
      <c r="K1468" s="1" t="s">
        <v>350</v>
      </c>
      <c r="L1468" t="s">
        <v>1129</v>
      </c>
      <c r="M1468">
        <v>18209</v>
      </c>
      <c r="N1468">
        <v>3</v>
      </c>
      <c r="O1468">
        <v>24</v>
      </c>
      <c r="P1468" t="s">
        <v>13331</v>
      </c>
      <c r="Q1468" t="s">
        <v>310</v>
      </c>
      <c r="R1468" t="s">
        <v>343</v>
      </c>
      <c r="T1468" t="s">
        <v>619</v>
      </c>
      <c r="U1468" t="s">
        <v>300</v>
      </c>
    </row>
    <row r="1469" spans="1:21" x14ac:dyDescent="0.3">
      <c r="A1469" s="1" t="s">
        <v>7049</v>
      </c>
      <c r="B1469" t="s">
        <v>350</v>
      </c>
      <c r="C1469" t="s">
        <v>7052</v>
      </c>
      <c r="D1469">
        <v>2977745</v>
      </c>
      <c r="E1469" t="s">
        <v>7049</v>
      </c>
      <c r="G1469" t="s">
        <v>7053</v>
      </c>
      <c r="H1469">
        <v>3</v>
      </c>
      <c r="J1469">
        <v>83</v>
      </c>
      <c r="K1469" s="1" t="s">
        <v>350</v>
      </c>
      <c r="L1469" t="s">
        <v>7051</v>
      </c>
      <c r="M1469">
        <v>19438</v>
      </c>
      <c r="N1469">
        <v>2</v>
      </c>
      <c r="O1469">
        <v>25</v>
      </c>
      <c r="P1469" t="s">
        <v>13332</v>
      </c>
      <c r="Q1469" t="s">
        <v>310</v>
      </c>
      <c r="R1469" t="s">
        <v>759</v>
      </c>
      <c r="S1469" t="s">
        <v>512</v>
      </c>
      <c r="T1469" t="s">
        <v>7050</v>
      </c>
      <c r="U1469" t="s">
        <v>513</v>
      </c>
    </row>
    <row r="1470" spans="1:21" x14ac:dyDescent="0.3">
      <c r="A1470" s="1" t="s">
        <v>7054</v>
      </c>
      <c r="B1470" t="s">
        <v>350</v>
      </c>
      <c r="C1470" t="s">
        <v>7056</v>
      </c>
      <c r="D1470">
        <v>3124538</v>
      </c>
      <c r="E1470" t="s">
        <v>7054</v>
      </c>
      <c r="J1470">
        <v>1</v>
      </c>
      <c r="K1470" s="1" t="s">
        <v>350</v>
      </c>
      <c r="L1470" t="s">
        <v>604</v>
      </c>
      <c r="M1470">
        <v>21381</v>
      </c>
      <c r="N1470">
        <v>0</v>
      </c>
      <c r="P1470" t="s">
        <v>13333</v>
      </c>
      <c r="Q1470" t="s">
        <v>403</v>
      </c>
      <c r="R1470" t="s">
        <v>65</v>
      </c>
      <c r="S1470" t="s">
        <v>411</v>
      </c>
      <c r="T1470" t="s">
        <v>7055</v>
      </c>
      <c r="U1470" t="s">
        <v>296</v>
      </c>
    </row>
    <row r="1471" spans="1:21" x14ac:dyDescent="0.3">
      <c r="A1471" s="1" t="s">
        <v>7057</v>
      </c>
      <c r="B1471" t="s">
        <v>323</v>
      </c>
      <c r="C1471" t="s">
        <v>7059</v>
      </c>
      <c r="D1471">
        <v>4044452</v>
      </c>
      <c r="E1471" t="s">
        <v>7057</v>
      </c>
      <c r="F1471" t="s">
        <v>539</v>
      </c>
      <c r="G1471" t="s">
        <v>932</v>
      </c>
      <c r="H1471">
        <v>4</v>
      </c>
      <c r="J1471">
        <v>89</v>
      </c>
      <c r="K1471" s="1" t="s">
        <v>323</v>
      </c>
      <c r="L1471" t="s">
        <v>829</v>
      </c>
      <c r="M1471">
        <v>20946</v>
      </c>
      <c r="N1471">
        <v>0</v>
      </c>
      <c r="O1471">
        <v>22</v>
      </c>
      <c r="P1471" t="s">
        <v>13334</v>
      </c>
      <c r="Q1471" t="s">
        <v>295</v>
      </c>
      <c r="R1471" t="s">
        <v>965</v>
      </c>
      <c r="T1471" t="s">
        <v>7058</v>
      </c>
      <c r="U1471" t="s">
        <v>300</v>
      </c>
    </row>
    <row r="1472" spans="1:21" x14ac:dyDescent="0.3">
      <c r="A1472" s="1" t="s">
        <v>7060</v>
      </c>
      <c r="B1472" t="s">
        <v>453</v>
      </c>
      <c r="C1472" t="s">
        <v>7063</v>
      </c>
      <c r="D1472">
        <v>2977614</v>
      </c>
      <c r="E1472" t="s">
        <v>7060</v>
      </c>
      <c r="G1472" t="s">
        <v>4303</v>
      </c>
      <c r="J1472">
        <v>39</v>
      </c>
      <c r="K1472" s="1" t="s">
        <v>453</v>
      </c>
      <c r="L1472" t="s">
        <v>7062</v>
      </c>
      <c r="M1472">
        <v>18402</v>
      </c>
      <c r="N1472">
        <v>0</v>
      </c>
      <c r="O1472">
        <v>24</v>
      </c>
      <c r="P1472" t="s">
        <v>13335</v>
      </c>
      <c r="Q1472" t="s">
        <v>362</v>
      </c>
      <c r="R1472" t="s">
        <v>2011</v>
      </c>
      <c r="T1472" t="s">
        <v>7061</v>
      </c>
      <c r="U1472" t="s">
        <v>296</v>
      </c>
    </row>
    <row r="1473" spans="1:21" x14ac:dyDescent="0.3">
      <c r="A1473" s="1" t="s">
        <v>7064</v>
      </c>
      <c r="B1473" t="s">
        <v>350</v>
      </c>
      <c r="C1473" t="s">
        <v>7067</v>
      </c>
      <c r="D1473">
        <v>3116680</v>
      </c>
      <c r="E1473" t="s">
        <v>7064</v>
      </c>
      <c r="F1473" t="s">
        <v>573</v>
      </c>
      <c r="G1473" t="s">
        <v>4829</v>
      </c>
      <c r="H1473">
        <v>3</v>
      </c>
      <c r="I1473" t="s">
        <v>7066</v>
      </c>
      <c r="J1473">
        <v>87</v>
      </c>
      <c r="K1473" s="1" t="s">
        <v>350</v>
      </c>
      <c r="L1473" t="s">
        <v>7065</v>
      </c>
      <c r="M1473">
        <v>20052</v>
      </c>
      <c r="N1473">
        <v>1</v>
      </c>
      <c r="O1473">
        <v>23</v>
      </c>
      <c r="P1473" t="s">
        <v>13336</v>
      </c>
      <c r="Q1473" t="s">
        <v>362</v>
      </c>
      <c r="R1473" t="s">
        <v>834</v>
      </c>
      <c r="T1473" t="s">
        <v>580</v>
      </c>
      <c r="U1473" t="s">
        <v>306</v>
      </c>
    </row>
    <row r="1474" spans="1:21" x14ac:dyDescent="0.3">
      <c r="A1474" s="1" t="s">
        <v>7068</v>
      </c>
      <c r="B1474" t="s">
        <v>323</v>
      </c>
      <c r="C1474" t="s">
        <v>7071</v>
      </c>
      <c r="D1474">
        <v>2970133</v>
      </c>
      <c r="E1474" t="s">
        <v>7068</v>
      </c>
      <c r="G1474" t="s">
        <v>7072</v>
      </c>
      <c r="H1474">
        <v>5</v>
      </c>
      <c r="J1474">
        <v>87</v>
      </c>
      <c r="K1474" s="1" t="s">
        <v>323</v>
      </c>
      <c r="L1474" t="s">
        <v>7070</v>
      </c>
      <c r="M1474">
        <v>19665</v>
      </c>
      <c r="N1474">
        <v>2</v>
      </c>
      <c r="O1474">
        <v>25</v>
      </c>
      <c r="P1474" t="s">
        <v>13337</v>
      </c>
      <c r="Q1474" t="s">
        <v>295</v>
      </c>
      <c r="R1474" t="s">
        <v>444</v>
      </c>
      <c r="T1474" t="s">
        <v>7069</v>
      </c>
      <c r="U1474" t="s">
        <v>306</v>
      </c>
    </row>
    <row r="1475" spans="1:21" x14ac:dyDescent="0.3">
      <c r="A1475" s="1" t="s">
        <v>7073</v>
      </c>
      <c r="B1475" t="s">
        <v>350</v>
      </c>
      <c r="C1475" t="s">
        <v>7075</v>
      </c>
      <c r="D1475">
        <v>2978201</v>
      </c>
      <c r="E1475" t="s">
        <v>7073</v>
      </c>
      <c r="G1475" t="s">
        <v>741</v>
      </c>
      <c r="H1475">
        <v>3</v>
      </c>
      <c r="J1475">
        <v>11</v>
      </c>
      <c r="K1475" s="1" t="s">
        <v>350</v>
      </c>
      <c r="L1475" t="s">
        <v>7074</v>
      </c>
      <c r="M1475">
        <v>18159</v>
      </c>
      <c r="N1475">
        <v>3</v>
      </c>
      <c r="O1475">
        <v>25</v>
      </c>
      <c r="P1475" t="s">
        <v>13338</v>
      </c>
      <c r="Q1475" t="s">
        <v>347</v>
      </c>
      <c r="R1475" t="s">
        <v>842</v>
      </c>
      <c r="T1475" t="s">
        <v>335</v>
      </c>
      <c r="U1475" t="s">
        <v>306</v>
      </c>
    </row>
    <row r="1476" spans="1:21" x14ac:dyDescent="0.3">
      <c r="A1476" s="1" t="s">
        <v>7076</v>
      </c>
      <c r="B1476" t="s">
        <v>453</v>
      </c>
      <c r="C1476" t="s">
        <v>7079</v>
      </c>
      <c r="D1476">
        <v>3052449</v>
      </c>
      <c r="E1476" t="s">
        <v>7076</v>
      </c>
      <c r="F1476" t="s">
        <v>555</v>
      </c>
      <c r="G1476" t="s">
        <v>4476</v>
      </c>
      <c r="H1476">
        <v>5</v>
      </c>
      <c r="I1476" t="s">
        <v>7078</v>
      </c>
      <c r="J1476">
        <v>28</v>
      </c>
      <c r="K1476" s="1" t="s">
        <v>453</v>
      </c>
      <c r="L1476" t="s">
        <v>3691</v>
      </c>
      <c r="M1476">
        <v>20600</v>
      </c>
      <c r="N1476">
        <v>1</v>
      </c>
      <c r="O1476">
        <v>24</v>
      </c>
      <c r="P1476" t="s">
        <v>13339</v>
      </c>
      <c r="Q1476" t="s">
        <v>494</v>
      </c>
      <c r="R1476" t="s">
        <v>834</v>
      </c>
      <c r="T1476" t="s">
        <v>7077</v>
      </c>
      <c r="U1476" t="s">
        <v>306</v>
      </c>
    </row>
    <row r="1477" spans="1:21" x14ac:dyDescent="0.3">
      <c r="A1477" s="1" t="s">
        <v>7080</v>
      </c>
      <c r="B1477" t="s">
        <v>323</v>
      </c>
      <c r="C1477" t="s">
        <v>7082</v>
      </c>
      <c r="D1477">
        <v>16797</v>
      </c>
      <c r="E1477" t="s">
        <v>7080</v>
      </c>
      <c r="G1477" t="s">
        <v>7083</v>
      </c>
      <c r="J1477">
        <v>86</v>
      </c>
      <c r="K1477" s="1" t="s">
        <v>323</v>
      </c>
      <c r="L1477" t="s">
        <v>7081</v>
      </c>
      <c r="M1477">
        <v>16648</v>
      </c>
      <c r="N1477">
        <v>5</v>
      </c>
      <c r="O1477">
        <v>26</v>
      </c>
      <c r="P1477" t="s">
        <v>13340</v>
      </c>
      <c r="Q1477" t="s">
        <v>305</v>
      </c>
      <c r="R1477" t="s">
        <v>806</v>
      </c>
      <c r="T1477" t="s">
        <v>1022</v>
      </c>
      <c r="U1477" t="s">
        <v>296</v>
      </c>
    </row>
    <row r="1478" spans="1:21" x14ac:dyDescent="0.3">
      <c r="A1478" s="1" t="s">
        <v>7084</v>
      </c>
      <c r="B1478" t="s">
        <v>350</v>
      </c>
      <c r="C1478" t="s">
        <v>7086</v>
      </c>
      <c r="D1478">
        <v>3123226</v>
      </c>
      <c r="E1478" t="s">
        <v>7084</v>
      </c>
      <c r="F1478" t="s">
        <v>724</v>
      </c>
      <c r="J1478">
        <v>1</v>
      </c>
      <c r="K1478" s="1" t="s">
        <v>350</v>
      </c>
      <c r="L1478" t="s">
        <v>7085</v>
      </c>
      <c r="M1478">
        <v>21224</v>
      </c>
      <c r="N1478">
        <v>0</v>
      </c>
      <c r="P1478" t="s">
        <v>13341</v>
      </c>
      <c r="Q1478" t="s">
        <v>347</v>
      </c>
      <c r="R1478" t="s">
        <v>765</v>
      </c>
      <c r="T1478" t="s">
        <v>654</v>
      </c>
      <c r="U1478" t="s">
        <v>300</v>
      </c>
    </row>
    <row r="1479" spans="1:21" x14ac:dyDescent="0.3">
      <c r="A1479" s="1" t="s">
        <v>7087</v>
      </c>
      <c r="B1479" t="s">
        <v>350</v>
      </c>
      <c r="C1479" t="s">
        <v>7090</v>
      </c>
      <c r="D1479">
        <v>14969</v>
      </c>
      <c r="E1479" t="s">
        <v>7087</v>
      </c>
      <c r="G1479" t="s">
        <v>7091</v>
      </c>
      <c r="I1479" t="s">
        <v>7089</v>
      </c>
      <c r="J1479">
        <v>85</v>
      </c>
      <c r="K1479" s="1" t="s">
        <v>350</v>
      </c>
      <c r="L1479" t="s">
        <v>6823</v>
      </c>
      <c r="M1479">
        <v>13981</v>
      </c>
      <c r="N1479">
        <v>7</v>
      </c>
      <c r="O1479">
        <v>29</v>
      </c>
      <c r="P1479" t="s">
        <v>13342</v>
      </c>
      <c r="Q1479" t="s">
        <v>347</v>
      </c>
      <c r="R1479" t="s">
        <v>319</v>
      </c>
      <c r="T1479" t="s">
        <v>7088</v>
      </c>
      <c r="U1479" t="s">
        <v>296</v>
      </c>
    </row>
    <row r="1480" spans="1:21" x14ac:dyDescent="0.3">
      <c r="A1480" s="1" t="s">
        <v>7092</v>
      </c>
      <c r="C1480" t="s">
        <v>7094</v>
      </c>
      <c r="E1480" t="s">
        <v>7092</v>
      </c>
      <c r="J1480">
        <v>0</v>
      </c>
      <c r="K1480" s="1" t="s">
        <v>297</v>
      </c>
      <c r="L1480" t="s">
        <v>7093</v>
      </c>
      <c r="M1480">
        <v>17796</v>
      </c>
      <c r="N1480">
        <v>0</v>
      </c>
      <c r="P1480" t="s">
        <v>13343</v>
      </c>
      <c r="Q1480" t="s">
        <v>297</v>
      </c>
      <c r="R1480" t="s">
        <v>297</v>
      </c>
      <c r="T1480" t="s">
        <v>1211</v>
      </c>
      <c r="U1480" t="s">
        <v>296</v>
      </c>
    </row>
    <row r="1481" spans="1:21" x14ac:dyDescent="0.3">
      <c r="A1481" s="1" t="s">
        <v>7095</v>
      </c>
      <c r="C1481" t="s">
        <v>7097</v>
      </c>
      <c r="E1481" t="s">
        <v>7095</v>
      </c>
      <c r="J1481">
        <v>0</v>
      </c>
      <c r="K1481" s="1" t="s">
        <v>297</v>
      </c>
      <c r="L1481" t="s">
        <v>7096</v>
      </c>
      <c r="M1481">
        <v>17824</v>
      </c>
      <c r="N1481">
        <v>0</v>
      </c>
      <c r="P1481" t="s">
        <v>13344</v>
      </c>
      <c r="Q1481" t="s">
        <v>297</v>
      </c>
      <c r="R1481" t="s">
        <v>297</v>
      </c>
      <c r="T1481" t="s">
        <v>2812</v>
      </c>
      <c r="U1481" t="s">
        <v>296</v>
      </c>
    </row>
    <row r="1482" spans="1:21" x14ac:dyDescent="0.3">
      <c r="A1482" s="1" t="s">
        <v>7100</v>
      </c>
      <c r="B1482" t="s">
        <v>350</v>
      </c>
      <c r="C1482" t="s">
        <v>7102</v>
      </c>
      <c r="E1482" t="s">
        <v>7100</v>
      </c>
      <c r="J1482">
        <v>0</v>
      </c>
      <c r="K1482" s="1" t="s">
        <v>350</v>
      </c>
      <c r="L1482" t="s">
        <v>7101</v>
      </c>
      <c r="M1482">
        <v>17717</v>
      </c>
      <c r="P1482" t="s">
        <v>13345</v>
      </c>
      <c r="Q1482" t="s">
        <v>297</v>
      </c>
      <c r="R1482" t="s">
        <v>297</v>
      </c>
      <c r="T1482" t="s">
        <v>4750</v>
      </c>
      <c r="U1482" t="s">
        <v>296</v>
      </c>
    </row>
    <row r="1483" spans="1:21" x14ac:dyDescent="0.3">
      <c r="A1483" s="1" t="s">
        <v>119</v>
      </c>
      <c r="B1483" t="s">
        <v>350</v>
      </c>
      <c r="C1483" t="s">
        <v>7105</v>
      </c>
      <c r="D1483">
        <v>16460</v>
      </c>
      <c r="E1483" t="s">
        <v>119</v>
      </c>
      <c r="F1483" t="s">
        <v>647</v>
      </c>
      <c r="G1483" t="s">
        <v>1668</v>
      </c>
      <c r="H1483">
        <v>1</v>
      </c>
      <c r="I1483" t="s">
        <v>7104</v>
      </c>
      <c r="J1483">
        <v>19</v>
      </c>
      <c r="K1483" s="1" t="s">
        <v>350</v>
      </c>
      <c r="L1483" t="s">
        <v>7103</v>
      </c>
      <c r="M1483">
        <v>15534</v>
      </c>
      <c r="N1483">
        <v>6</v>
      </c>
      <c r="O1483">
        <v>28</v>
      </c>
      <c r="P1483" t="s">
        <v>13346</v>
      </c>
      <c r="Q1483" t="s">
        <v>320</v>
      </c>
      <c r="R1483" t="s">
        <v>358</v>
      </c>
      <c r="T1483" t="s">
        <v>742</v>
      </c>
      <c r="U1483" t="s">
        <v>300</v>
      </c>
    </row>
    <row r="1484" spans="1:21" x14ac:dyDescent="0.3">
      <c r="A1484" s="1" t="s">
        <v>7106</v>
      </c>
      <c r="B1484" t="s">
        <v>453</v>
      </c>
      <c r="C1484" t="s">
        <v>7107</v>
      </c>
      <c r="D1484">
        <v>2568174</v>
      </c>
      <c r="E1484" t="s">
        <v>7106</v>
      </c>
      <c r="G1484" t="s">
        <v>7108</v>
      </c>
      <c r="J1484">
        <v>49</v>
      </c>
      <c r="K1484" s="1" t="s">
        <v>453</v>
      </c>
      <c r="L1484" t="s">
        <v>1129</v>
      </c>
      <c r="M1484">
        <v>17253</v>
      </c>
      <c r="N1484">
        <v>1</v>
      </c>
      <c r="O1484">
        <v>25</v>
      </c>
      <c r="P1484" t="s">
        <v>13347</v>
      </c>
      <c r="Q1484" t="s">
        <v>403</v>
      </c>
      <c r="R1484" t="s">
        <v>377</v>
      </c>
      <c r="T1484" t="s">
        <v>6782</v>
      </c>
      <c r="U1484" t="s">
        <v>296</v>
      </c>
    </row>
    <row r="1485" spans="1:21" x14ac:dyDescent="0.3">
      <c r="A1485" s="1" t="s">
        <v>7109</v>
      </c>
      <c r="B1485" t="s">
        <v>565</v>
      </c>
      <c r="C1485" t="s">
        <v>7111</v>
      </c>
      <c r="D1485">
        <v>17326</v>
      </c>
      <c r="E1485" t="s">
        <v>7109</v>
      </c>
      <c r="G1485" t="s">
        <v>4543</v>
      </c>
      <c r="J1485">
        <v>48</v>
      </c>
      <c r="K1485" s="1" t="s">
        <v>453</v>
      </c>
      <c r="L1485" t="s">
        <v>7110</v>
      </c>
      <c r="M1485">
        <v>16360</v>
      </c>
      <c r="N1485">
        <v>1</v>
      </c>
      <c r="O1485">
        <v>26</v>
      </c>
      <c r="P1485" t="s">
        <v>13348</v>
      </c>
      <c r="Q1485" t="s">
        <v>362</v>
      </c>
      <c r="R1485" t="s">
        <v>2031</v>
      </c>
      <c r="T1485" t="s">
        <v>4816</v>
      </c>
      <c r="U1485" t="s">
        <v>296</v>
      </c>
    </row>
    <row r="1486" spans="1:21" x14ac:dyDescent="0.3">
      <c r="A1486" s="1" t="s">
        <v>7112</v>
      </c>
      <c r="B1486" t="s">
        <v>350</v>
      </c>
      <c r="C1486" t="s">
        <v>7114</v>
      </c>
      <c r="D1486">
        <v>16581</v>
      </c>
      <c r="E1486" t="s">
        <v>7112</v>
      </c>
      <c r="G1486" t="s">
        <v>294</v>
      </c>
      <c r="I1486" t="s">
        <v>7113</v>
      </c>
      <c r="J1486">
        <v>81</v>
      </c>
      <c r="K1486" s="1" t="s">
        <v>350</v>
      </c>
      <c r="L1486" t="s">
        <v>784</v>
      </c>
      <c r="M1486">
        <v>15479</v>
      </c>
      <c r="N1486">
        <v>6</v>
      </c>
      <c r="O1486">
        <v>28</v>
      </c>
      <c r="P1486" t="s">
        <v>13349</v>
      </c>
      <c r="Q1486" t="s">
        <v>426</v>
      </c>
      <c r="R1486" t="s">
        <v>782</v>
      </c>
      <c r="T1486" t="s">
        <v>6315</v>
      </c>
      <c r="U1486" t="s">
        <v>296</v>
      </c>
    </row>
    <row r="1487" spans="1:21" x14ac:dyDescent="0.3">
      <c r="A1487" s="1" t="s">
        <v>7115</v>
      </c>
      <c r="B1487" t="s">
        <v>350</v>
      </c>
      <c r="C1487" t="s">
        <v>7117</v>
      </c>
      <c r="D1487">
        <v>4036547</v>
      </c>
      <c r="E1487" t="s">
        <v>7115</v>
      </c>
      <c r="G1487" t="s">
        <v>7118</v>
      </c>
      <c r="H1487">
        <v>4</v>
      </c>
      <c r="J1487">
        <v>13</v>
      </c>
      <c r="K1487" s="1" t="s">
        <v>350</v>
      </c>
      <c r="L1487" t="s">
        <v>7116</v>
      </c>
      <c r="M1487">
        <v>18737</v>
      </c>
      <c r="N1487">
        <v>0</v>
      </c>
      <c r="O1487">
        <v>23</v>
      </c>
      <c r="P1487" t="s">
        <v>13350</v>
      </c>
      <c r="Q1487" t="s">
        <v>295</v>
      </c>
      <c r="R1487" t="s">
        <v>358</v>
      </c>
      <c r="T1487" t="s">
        <v>4616</v>
      </c>
      <c r="U1487" t="s">
        <v>296</v>
      </c>
    </row>
    <row r="1488" spans="1:21" x14ac:dyDescent="0.3">
      <c r="A1488" s="1" t="s">
        <v>7119</v>
      </c>
      <c r="C1488" t="s">
        <v>7121</v>
      </c>
      <c r="E1488" t="s">
        <v>7119</v>
      </c>
      <c r="J1488">
        <v>0</v>
      </c>
      <c r="K1488" s="1" t="s">
        <v>297</v>
      </c>
      <c r="L1488" t="s">
        <v>7120</v>
      </c>
      <c r="M1488">
        <v>17841</v>
      </c>
      <c r="N1488">
        <v>0</v>
      </c>
      <c r="P1488" t="s">
        <v>13351</v>
      </c>
      <c r="Q1488" t="s">
        <v>297</v>
      </c>
      <c r="R1488" t="s">
        <v>297</v>
      </c>
      <c r="T1488" t="s">
        <v>5445</v>
      </c>
      <c r="U1488" t="s">
        <v>296</v>
      </c>
    </row>
    <row r="1489" spans="1:21" x14ac:dyDescent="0.3">
      <c r="A1489" s="1" t="s">
        <v>7122</v>
      </c>
      <c r="B1489" t="s">
        <v>565</v>
      </c>
      <c r="C1489" t="s">
        <v>7124</v>
      </c>
      <c r="D1489">
        <v>3053124</v>
      </c>
      <c r="E1489" t="s">
        <v>7122</v>
      </c>
      <c r="F1489" t="s">
        <v>342</v>
      </c>
      <c r="J1489">
        <v>45</v>
      </c>
      <c r="K1489" s="1" t="s">
        <v>453</v>
      </c>
      <c r="L1489" t="s">
        <v>7123</v>
      </c>
      <c r="M1489">
        <v>20210</v>
      </c>
      <c r="N1489">
        <v>1</v>
      </c>
      <c r="P1489" t="s">
        <v>13352</v>
      </c>
      <c r="Q1489" t="s">
        <v>331</v>
      </c>
      <c r="R1489" t="s">
        <v>551</v>
      </c>
      <c r="T1489" t="s">
        <v>580</v>
      </c>
      <c r="U1489" t="s">
        <v>300</v>
      </c>
    </row>
    <row r="1490" spans="1:21" x14ac:dyDescent="0.3">
      <c r="A1490" s="1" t="s">
        <v>7125</v>
      </c>
      <c r="B1490" t="s">
        <v>350</v>
      </c>
      <c r="C1490" t="s">
        <v>7127</v>
      </c>
      <c r="D1490">
        <v>2970000</v>
      </c>
      <c r="E1490" t="s">
        <v>7125</v>
      </c>
      <c r="G1490" t="s">
        <v>5126</v>
      </c>
      <c r="J1490">
        <v>1</v>
      </c>
      <c r="K1490" s="1" t="s">
        <v>350</v>
      </c>
      <c r="L1490" t="s">
        <v>495</v>
      </c>
      <c r="M1490">
        <v>18517</v>
      </c>
      <c r="N1490">
        <v>0</v>
      </c>
      <c r="O1490">
        <v>24</v>
      </c>
      <c r="P1490" t="s">
        <v>13353</v>
      </c>
      <c r="Q1490" t="s">
        <v>320</v>
      </c>
      <c r="R1490" t="s">
        <v>319</v>
      </c>
      <c r="T1490" t="s">
        <v>7126</v>
      </c>
      <c r="U1490" t="s">
        <v>296</v>
      </c>
    </row>
    <row r="1491" spans="1:21" x14ac:dyDescent="0.3">
      <c r="A1491" s="1" t="s">
        <v>7128</v>
      </c>
      <c r="B1491" t="s">
        <v>313</v>
      </c>
      <c r="C1491" t="s">
        <v>7131</v>
      </c>
      <c r="D1491">
        <v>14875</v>
      </c>
      <c r="E1491" t="s">
        <v>7128</v>
      </c>
      <c r="F1491" t="s">
        <v>337</v>
      </c>
      <c r="G1491" t="s">
        <v>1016</v>
      </c>
      <c r="H1491">
        <v>2</v>
      </c>
      <c r="I1491" t="s">
        <v>7130</v>
      </c>
      <c r="J1491">
        <v>3</v>
      </c>
      <c r="K1491" s="1" t="s">
        <v>313</v>
      </c>
      <c r="L1491" t="s">
        <v>7129</v>
      </c>
      <c r="M1491">
        <v>14257</v>
      </c>
      <c r="N1491">
        <v>7</v>
      </c>
      <c r="O1491">
        <v>29</v>
      </c>
      <c r="P1491" t="s">
        <v>13354</v>
      </c>
      <c r="Q1491" t="s">
        <v>347</v>
      </c>
      <c r="R1491" t="s">
        <v>215</v>
      </c>
      <c r="T1491" t="s">
        <v>1236</v>
      </c>
      <c r="U1491" t="s">
        <v>300</v>
      </c>
    </row>
    <row r="1492" spans="1:21" x14ac:dyDescent="0.3">
      <c r="A1492" s="1" t="s">
        <v>7132</v>
      </c>
      <c r="B1492" t="s">
        <v>439</v>
      </c>
      <c r="C1492" t="s">
        <v>7133</v>
      </c>
      <c r="D1492">
        <v>2969886</v>
      </c>
      <c r="E1492" t="s">
        <v>7132</v>
      </c>
      <c r="G1492" t="s">
        <v>677</v>
      </c>
      <c r="H1492">
        <v>2</v>
      </c>
      <c r="J1492">
        <v>7</v>
      </c>
      <c r="K1492" s="1" t="s">
        <v>439</v>
      </c>
      <c r="L1492" t="s">
        <v>1121</v>
      </c>
      <c r="M1492">
        <v>18224</v>
      </c>
      <c r="N1492">
        <v>3</v>
      </c>
      <c r="O1492">
        <v>26</v>
      </c>
      <c r="P1492" t="s">
        <v>13355</v>
      </c>
      <c r="Q1492" t="s">
        <v>494</v>
      </c>
      <c r="R1492" t="s">
        <v>487</v>
      </c>
      <c r="T1492" t="s">
        <v>1192</v>
      </c>
      <c r="U1492" t="s">
        <v>296</v>
      </c>
    </row>
    <row r="1493" spans="1:21" x14ac:dyDescent="0.3">
      <c r="A1493" s="1" t="s">
        <v>7134</v>
      </c>
      <c r="B1493" t="s">
        <v>453</v>
      </c>
      <c r="C1493" t="s">
        <v>7135</v>
      </c>
      <c r="D1493">
        <v>4421446</v>
      </c>
      <c r="E1493" t="s">
        <v>7134</v>
      </c>
      <c r="F1493" t="s">
        <v>446</v>
      </c>
      <c r="J1493">
        <v>22</v>
      </c>
      <c r="K1493" s="1" t="s">
        <v>453</v>
      </c>
      <c r="L1493" t="s">
        <v>841</v>
      </c>
      <c r="M1493">
        <v>21564</v>
      </c>
      <c r="N1493">
        <v>0</v>
      </c>
      <c r="P1493" t="s">
        <v>13356</v>
      </c>
      <c r="Q1493" t="s">
        <v>362</v>
      </c>
      <c r="R1493" t="s">
        <v>438</v>
      </c>
      <c r="T1493" t="s">
        <v>4309</v>
      </c>
      <c r="U1493" t="s">
        <v>300</v>
      </c>
    </row>
    <row r="1494" spans="1:21" x14ac:dyDescent="0.3">
      <c r="A1494" s="1" t="s">
        <v>7136</v>
      </c>
      <c r="C1494" t="s">
        <v>7137</v>
      </c>
      <c r="E1494" t="s">
        <v>7136</v>
      </c>
      <c r="J1494">
        <v>0</v>
      </c>
      <c r="K1494" s="1" t="s">
        <v>297</v>
      </c>
      <c r="L1494" t="s">
        <v>981</v>
      </c>
      <c r="M1494">
        <v>18859</v>
      </c>
      <c r="N1494">
        <v>0</v>
      </c>
      <c r="P1494" t="s">
        <v>13357</v>
      </c>
      <c r="Q1494" t="s">
        <v>297</v>
      </c>
      <c r="R1494" t="s">
        <v>297</v>
      </c>
      <c r="T1494" t="s">
        <v>887</v>
      </c>
      <c r="U1494" t="s">
        <v>296</v>
      </c>
    </row>
    <row r="1495" spans="1:21" x14ac:dyDescent="0.3">
      <c r="A1495" s="1" t="s">
        <v>7139</v>
      </c>
      <c r="B1495" t="s">
        <v>350</v>
      </c>
      <c r="C1495" t="s">
        <v>7140</v>
      </c>
      <c r="D1495">
        <v>10770</v>
      </c>
      <c r="E1495" t="s">
        <v>7139</v>
      </c>
      <c r="G1495" t="s">
        <v>7141</v>
      </c>
      <c r="J1495">
        <v>14</v>
      </c>
      <c r="K1495" s="1" t="s">
        <v>350</v>
      </c>
      <c r="L1495" t="s">
        <v>3274</v>
      </c>
      <c r="M1495">
        <v>3601</v>
      </c>
      <c r="N1495">
        <v>12</v>
      </c>
      <c r="O1495">
        <v>34</v>
      </c>
      <c r="P1495" t="s">
        <v>13358</v>
      </c>
      <c r="Q1495" t="s">
        <v>494</v>
      </c>
      <c r="R1495" t="s">
        <v>540</v>
      </c>
      <c r="T1495" t="s">
        <v>1100</v>
      </c>
      <c r="U1495" t="s">
        <v>296</v>
      </c>
    </row>
    <row r="1496" spans="1:21" x14ac:dyDescent="0.3">
      <c r="A1496" s="1" t="s">
        <v>7142</v>
      </c>
      <c r="B1496" t="s">
        <v>350</v>
      </c>
      <c r="C1496" t="s">
        <v>7146</v>
      </c>
      <c r="D1496">
        <v>3115366</v>
      </c>
      <c r="E1496" t="s">
        <v>7142</v>
      </c>
      <c r="F1496" t="s">
        <v>342</v>
      </c>
      <c r="G1496" t="s">
        <v>3897</v>
      </c>
      <c r="H1496">
        <v>4</v>
      </c>
      <c r="I1496" t="s">
        <v>7145</v>
      </c>
      <c r="J1496">
        <v>15</v>
      </c>
      <c r="K1496" s="1" t="s">
        <v>350</v>
      </c>
      <c r="L1496" t="s">
        <v>7144</v>
      </c>
      <c r="M1496">
        <v>19089</v>
      </c>
      <c r="N1496">
        <v>2</v>
      </c>
      <c r="O1496">
        <v>23</v>
      </c>
      <c r="P1496" t="s">
        <v>13359</v>
      </c>
      <c r="Q1496" t="s">
        <v>347</v>
      </c>
      <c r="R1496" t="s">
        <v>759</v>
      </c>
      <c r="T1496" t="s">
        <v>7143</v>
      </c>
      <c r="U1496" t="s">
        <v>306</v>
      </c>
    </row>
    <row r="1497" spans="1:21" x14ac:dyDescent="0.3">
      <c r="A1497" s="1" t="s">
        <v>7147</v>
      </c>
      <c r="B1497" t="s">
        <v>453</v>
      </c>
      <c r="C1497" t="s">
        <v>7149</v>
      </c>
      <c r="D1497">
        <v>11383</v>
      </c>
      <c r="E1497" t="s">
        <v>7147</v>
      </c>
      <c r="G1497" t="s">
        <v>3879</v>
      </c>
      <c r="I1497" t="s">
        <v>7148</v>
      </c>
      <c r="J1497">
        <v>22</v>
      </c>
      <c r="K1497" s="1" t="s">
        <v>453</v>
      </c>
      <c r="L1497" t="s">
        <v>345</v>
      </c>
      <c r="M1497">
        <v>2262</v>
      </c>
      <c r="N1497">
        <v>11</v>
      </c>
      <c r="O1497">
        <v>33</v>
      </c>
      <c r="P1497" t="s">
        <v>13360</v>
      </c>
      <c r="Q1497" t="s">
        <v>331</v>
      </c>
      <c r="R1497" t="s">
        <v>377</v>
      </c>
      <c r="T1497" t="s">
        <v>1025</v>
      </c>
      <c r="U1497" t="s">
        <v>296</v>
      </c>
    </row>
    <row r="1498" spans="1:21" x14ac:dyDescent="0.3">
      <c r="A1498" s="1" t="s">
        <v>7150</v>
      </c>
      <c r="B1498" t="s">
        <v>323</v>
      </c>
      <c r="C1498" t="s">
        <v>7153</v>
      </c>
      <c r="D1498">
        <v>3931761</v>
      </c>
      <c r="E1498" t="s">
        <v>7150</v>
      </c>
      <c r="G1498" t="s">
        <v>2509</v>
      </c>
      <c r="I1498" t="s">
        <v>7152</v>
      </c>
      <c r="J1498">
        <v>49</v>
      </c>
      <c r="K1498" s="1" t="s">
        <v>323</v>
      </c>
      <c r="L1498" t="s">
        <v>2469</v>
      </c>
      <c r="M1498">
        <v>19390</v>
      </c>
      <c r="N1498">
        <v>2</v>
      </c>
      <c r="O1498">
        <v>24</v>
      </c>
      <c r="P1498" t="s">
        <v>13361</v>
      </c>
      <c r="Q1498" t="s">
        <v>320</v>
      </c>
      <c r="R1498" t="s">
        <v>334</v>
      </c>
      <c r="T1498" t="s">
        <v>7151</v>
      </c>
      <c r="U1498" t="s">
        <v>296</v>
      </c>
    </row>
    <row r="1499" spans="1:21" x14ac:dyDescent="0.3">
      <c r="A1499" s="1" t="s">
        <v>7156</v>
      </c>
      <c r="B1499" t="s">
        <v>350</v>
      </c>
      <c r="C1499" t="s">
        <v>7158</v>
      </c>
      <c r="D1499">
        <v>17122</v>
      </c>
      <c r="E1499" t="s">
        <v>7156</v>
      </c>
      <c r="G1499" t="s">
        <v>294</v>
      </c>
      <c r="I1499" t="s">
        <v>7157</v>
      </c>
      <c r="J1499">
        <v>17</v>
      </c>
      <c r="K1499" s="1" t="s">
        <v>350</v>
      </c>
      <c r="L1499" t="s">
        <v>1133</v>
      </c>
      <c r="M1499">
        <v>16080</v>
      </c>
      <c r="N1499">
        <v>5</v>
      </c>
      <c r="O1499">
        <v>28</v>
      </c>
      <c r="P1499" t="s">
        <v>13362</v>
      </c>
      <c r="Q1499" t="s">
        <v>347</v>
      </c>
      <c r="R1499" t="s">
        <v>452</v>
      </c>
      <c r="T1499" t="s">
        <v>1196</v>
      </c>
      <c r="U1499" t="s">
        <v>296</v>
      </c>
    </row>
    <row r="1500" spans="1:21" x14ac:dyDescent="0.3">
      <c r="A1500" s="1" t="s">
        <v>7159</v>
      </c>
      <c r="B1500" t="s">
        <v>323</v>
      </c>
      <c r="C1500" t="s">
        <v>7162</v>
      </c>
      <c r="D1500">
        <v>2576399</v>
      </c>
      <c r="E1500" t="s">
        <v>7159</v>
      </c>
      <c r="F1500" t="s">
        <v>418</v>
      </c>
      <c r="G1500" t="s">
        <v>7163</v>
      </c>
      <c r="H1500">
        <v>2</v>
      </c>
      <c r="I1500" t="s">
        <v>7161</v>
      </c>
      <c r="J1500">
        <v>81</v>
      </c>
      <c r="K1500" s="1" t="s">
        <v>323</v>
      </c>
      <c r="L1500" t="s">
        <v>7160</v>
      </c>
      <c r="M1500">
        <v>18019</v>
      </c>
      <c r="N1500">
        <v>3</v>
      </c>
      <c r="O1500">
        <v>26</v>
      </c>
      <c r="P1500" t="s">
        <v>13363</v>
      </c>
      <c r="Q1500" t="s">
        <v>305</v>
      </c>
      <c r="R1500" t="s">
        <v>391</v>
      </c>
      <c r="T1500" t="s">
        <v>717</v>
      </c>
      <c r="U1500" t="s">
        <v>300</v>
      </c>
    </row>
    <row r="1501" spans="1:21" x14ac:dyDescent="0.3">
      <c r="A1501" s="1" t="s">
        <v>7165</v>
      </c>
      <c r="B1501" t="s">
        <v>350</v>
      </c>
      <c r="C1501" t="s">
        <v>7167</v>
      </c>
      <c r="D1501">
        <v>2564</v>
      </c>
      <c r="E1501" t="s">
        <v>7165</v>
      </c>
      <c r="G1501" t="s">
        <v>7168</v>
      </c>
      <c r="J1501">
        <v>89</v>
      </c>
      <c r="K1501" s="1" t="s">
        <v>350</v>
      </c>
      <c r="L1501" t="s">
        <v>6477</v>
      </c>
      <c r="M1501">
        <v>1944</v>
      </c>
      <c r="N1501">
        <v>14</v>
      </c>
      <c r="O1501">
        <v>38</v>
      </c>
      <c r="P1501" t="s">
        <v>13364</v>
      </c>
      <c r="Q1501" t="s">
        <v>403</v>
      </c>
      <c r="R1501" t="s">
        <v>358</v>
      </c>
      <c r="T1501" t="s">
        <v>7166</v>
      </c>
      <c r="U1501" t="s">
        <v>296</v>
      </c>
    </row>
    <row r="1502" spans="1:21" x14ac:dyDescent="0.3">
      <c r="A1502" s="1" t="s">
        <v>7169</v>
      </c>
      <c r="B1502" t="s">
        <v>323</v>
      </c>
      <c r="C1502" t="s">
        <v>7170</v>
      </c>
      <c r="D1502">
        <v>17207</v>
      </c>
      <c r="E1502" t="s">
        <v>7169</v>
      </c>
      <c r="G1502" t="s">
        <v>1451</v>
      </c>
      <c r="J1502">
        <v>87</v>
      </c>
      <c r="K1502" s="1" t="s">
        <v>323</v>
      </c>
      <c r="L1502" t="s">
        <v>4669</v>
      </c>
      <c r="M1502">
        <v>16460</v>
      </c>
      <c r="N1502">
        <v>1</v>
      </c>
      <c r="O1502">
        <v>26</v>
      </c>
      <c r="P1502" t="s">
        <v>13365</v>
      </c>
      <c r="Q1502" t="s">
        <v>426</v>
      </c>
      <c r="R1502" t="s">
        <v>528</v>
      </c>
      <c r="T1502" t="s">
        <v>508</v>
      </c>
      <c r="U1502" t="s">
        <v>296</v>
      </c>
    </row>
    <row r="1503" spans="1:21" x14ac:dyDescent="0.3">
      <c r="A1503" s="1" t="s">
        <v>7171</v>
      </c>
      <c r="B1503" t="s">
        <v>350</v>
      </c>
      <c r="C1503" t="s">
        <v>7173</v>
      </c>
      <c r="D1503">
        <v>3121422</v>
      </c>
      <c r="E1503" t="s">
        <v>7171</v>
      </c>
      <c r="F1503" t="s">
        <v>446</v>
      </c>
      <c r="G1503" t="s">
        <v>3907</v>
      </c>
      <c r="H1503">
        <v>2</v>
      </c>
      <c r="J1503">
        <v>17</v>
      </c>
      <c r="K1503" s="1" t="s">
        <v>350</v>
      </c>
      <c r="L1503" t="s">
        <v>7172</v>
      </c>
      <c r="M1503">
        <v>20873</v>
      </c>
      <c r="N1503">
        <v>0</v>
      </c>
      <c r="O1503">
        <v>23</v>
      </c>
      <c r="P1503" t="s">
        <v>13366</v>
      </c>
      <c r="Q1503" t="s">
        <v>310</v>
      </c>
      <c r="R1503" t="s">
        <v>452</v>
      </c>
      <c r="T1503" t="s">
        <v>469</v>
      </c>
      <c r="U1503" t="s">
        <v>300</v>
      </c>
    </row>
    <row r="1504" spans="1:21" x14ac:dyDescent="0.3">
      <c r="A1504" s="1" t="s">
        <v>222</v>
      </c>
      <c r="B1504" t="s">
        <v>350</v>
      </c>
      <c r="C1504" t="s">
        <v>7176</v>
      </c>
      <c r="D1504">
        <v>12649</v>
      </c>
      <c r="E1504" t="s">
        <v>222</v>
      </c>
      <c r="F1504" t="s">
        <v>491</v>
      </c>
      <c r="G1504" t="s">
        <v>3682</v>
      </c>
      <c r="H1504">
        <v>1</v>
      </c>
      <c r="I1504" t="s">
        <v>7175</v>
      </c>
      <c r="J1504">
        <v>11</v>
      </c>
      <c r="K1504" s="1" t="s">
        <v>350</v>
      </c>
      <c r="L1504" t="s">
        <v>7174</v>
      </c>
      <c r="M1504">
        <v>8355</v>
      </c>
      <c r="N1504">
        <v>10</v>
      </c>
      <c r="O1504">
        <v>33</v>
      </c>
      <c r="P1504" t="s">
        <v>13367</v>
      </c>
      <c r="Q1504" t="s">
        <v>403</v>
      </c>
      <c r="R1504" t="s">
        <v>794</v>
      </c>
      <c r="T1504" t="s">
        <v>938</v>
      </c>
      <c r="U1504" t="s">
        <v>300</v>
      </c>
    </row>
    <row r="1505" spans="1:21" x14ac:dyDescent="0.3">
      <c r="A1505" s="1" t="s">
        <v>7177</v>
      </c>
      <c r="C1505" t="s">
        <v>7178</v>
      </c>
      <c r="E1505" t="s">
        <v>7177</v>
      </c>
      <c r="J1505">
        <v>0</v>
      </c>
      <c r="K1505" s="1" t="s">
        <v>297</v>
      </c>
      <c r="L1505" t="s">
        <v>1686</v>
      </c>
      <c r="M1505">
        <v>17832</v>
      </c>
      <c r="N1505">
        <v>0</v>
      </c>
      <c r="P1505" t="s">
        <v>13368</v>
      </c>
      <c r="Q1505" t="s">
        <v>297</v>
      </c>
      <c r="R1505" t="s">
        <v>297</v>
      </c>
      <c r="T1505" t="s">
        <v>6782</v>
      </c>
      <c r="U1505" t="s">
        <v>296</v>
      </c>
    </row>
    <row r="1506" spans="1:21" x14ac:dyDescent="0.3">
      <c r="A1506" s="1" t="s">
        <v>2232</v>
      </c>
      <c r="B1506" t="s">
        <v>350</v>
      </c>
      <c r="C1506" t="s">
        <v>7179</v>
      </c>
      <c r="D1506">
        <v>9689</v>
      </c>
      <c r="E1506" t="s">
        <v>2232</v>
      </c>
      <c r="G1506" t="s">
        <v>7180</v>
      </c>
      <c r="J1506">
        <v>16</v>
      </c>
      <c r="K1506" s="1" t="s">
        <v>350</v>
      </c>
      <c r="L1506" t="s">
        <v>829</v>
      </c>
      <c r="M1506">
        <v>7236</v>
      </c>
      <c r="N1506">
        <v>9</v>
      </c>
      <c r="O1506">
        <v>33</v>
      </c>
      <c r="P1506" t="s">
        <v>13369</v>
      </c>
      <c r="Q1506" t="s">
        <v>347</v>
      </c>
      <c r="R1506" t="s">
        <v>369</v>
      </c>
      <c r="T1506" t="s">
        <v>3528</v>
      </c>
      <c r="U1506" t="s">
        <v>296</v>
      </c>
    </row>
    <row r="1507" spans="1:21" x14ac:dyDescent="0.3">
      <c r="A1507" s="1" t="s">
        <v>7182</v>
      </c>
      <c r="B1507" t="s">
        <v>350</v>
      </c>
      <c r="C1507" t="s">
        <v>7185</v>
      </c>
      <c r="D1507">
        <v>3940587</v>
      </c>
      <c r="E1507" t="s">
        <v>7182</v>
      </c>
      <c r="F1507" t="s">
        <v>901</v>
      </c>
      <c r="G1507" t="s">
        <v>7186</v>
      </c>
      <c r="J1507">
        <v>47</v>
      </c>
      <c r="K1507" s="1" t="s">
        <v>350</v>
      </c>
      <c r="L1507" t="s">
        <v>7184</v>
      </c>
      <c r="M1507">
        <v>20812</v>
      </c>
      <c r="N1507">
        <v>0</v>
      </c>
      <c r="O1507">
        <v>22</v>
      </c>
      <c r="P1507" t="s">
        <v>13370</v>
      </c>
      <c r="Q1507" t="s">
        <v>320</v>
      </c>
      <c r="R1507" t="s">
        <v>668</v>
      </c>
      <c r="T1507" t="s">
        <v>7183</v>
      </c>
      <c r="U1507" t="s">
        <v>300</v>
      </c>
    </row>
    <row r="1508" spans="1:21" x14ac:dyDescent="0.3">
      <c r="A1508" s="1" t="s">
        <v>7187</v>
      </c>
      <c r="B1508" t="s">
        <v>350</v>
      </c>
      <c r="C1508" t="s">
        <v>7189</v>
      </c>
      <c r="D1508">
        <v>2514150</v>
      </c>
      <c r="E1508" t="s">
        <v>7187</v>
      </c>
      <c r="G1508" t="s">
        <v>7190</v>
      </c>
      <c r="I1508" t="s">
        <v>7188</v>
      </c>
      <c r="J1508">
        <v>13</v>
      </c>
      <c r="K1508" s="1" t="s">
        <v>350</v>
      </c>
      <c r="L1508" t="s">
        <v>1977</v>
      </c>
      <c r="M1508">
        <v>16922</v>
      </c>
      <c r="N1508">
        <v>4</v>
      </c>
      <c r="O1508">
        <v>27</v>
      </c>
      <c r="P1508" t="s">
        <v>13371</v>
      </c>
      <c r="Q1508" t="s">
        <v>331</v>
      </c>
      <c r="R1508" t="s">
        <v>582</v>
      </c>
      <c r="T1508" t="s">
        <v>335</v>
      </c>
      <c r="U1508" t="s">
        <v>296</v>
      </c>
    </row>
    <row r="1509" spans="1:21" x14ac:dyDescent="0.3">
      <c r="A1509" s="1" t="s">
        <v>7192</v>
      </c>
      <c r="B1509" t="s">
        <v>323</v>
      </c>
      <c r="C1509" t="s">
        <v>7195</v>
      </c>
      <c r="E1509" t="s">
        <v>7192</v>
      </c>
      <c r="G1509" t="s">
        <v>7196</v>
      </c>
      <c r="J1509">
        <v>40</v>
      </c>
      <c r="K1509" s="1" t="s">
        <v>323</v>
      </c>
      <c r="L1509" t="s">
        <v>7194</v>
      </c>
      <c r="M1509">
        <v>17436</v>
      </c>
      <c r="N1509">
        <v>0</v>
      </c>
      <c r="O1509">
        <v>26</v>
      </c>
      <c r="P1509" t="s">
        <v>13372</v>
      </c>
      <c r="Q1509" t="s">
        <v>320</v>
      </c>
      <c r="R1509" t="s">
        <v>551</v>
      </c>
      <c r="T1509" t="s">
        <v>7193</v>
      </c>
      <c r="U1509" t="s">
        <v>296</v>
      </c>
    </row>
    <row r="1510" spans="1:21" x14ac:dyDescent="0.3">
      <c r="A1510" s="1" t="s">
        <v>7198</v>
      </c>
      <c r="B1510" t="s">
        <v>453</v>
      </c>
      <c r="C1510" t="s">
        <v>7201</v>
      </c>
      <c r="E1510" t="s">
        <v>7198</v>
      </c>
      <c r="G1510" t="s">
        <v>7202</v>
      </c>
      <c r="J1510">
        <v>44</v>
      </c>
      <c r="K1510" s="1" t="s">
        <v>453</v>
      </c>
      <c r="L1510" t="s">
        <v>7200</v>
      </c>
      <c r="M1510">
        <v>11373</v>
      </c>
      <c r="N1510">
        <v>3</v>
      </c>
      <c r="O1510">
        <v>29</v>
      </c>
      <c r="P1510" t="s">
        <v>13373</v>
      </c>
      <c r="Q1510" t="s">
        <v>403</v>
      </c>
      <c r="R1510" t="s">
        <v>535</v>
      </c>
      <c r="T1510" t="s">
        <v>7199</v>
      </c>
      <c r="U1510" t="s">
        <v>296</v>
      </c>
    </row>
    <row r="1511" spans="1:21" x14ac:dyDescent="0.3">
      <c r="A1511" s="1" t="s">
        <v>7203</v>
      </c>
      <c r="B1511" t="s">
        <v>453</v>
      </c>
      <c r="C1511" t="s">
        <v>7204</v>
      </c>
      <c r="D1511">
        <v>4039359</v>
      </c>
      <c r="E1511" t="s">
        <v>7203</v>
      </c>
      <c r="F1511" t="s">
        <v>573</v>
      </c>
      <c r="G1511" t="s">
        <v>7205</v>
      </c>
      <c r="H1511">
        <v>2</v>
      </c>
      <c r="J1511">
        <v>27</v>
      </c>
      <c r="K1511" s="1" t="s">
        <v>453</v>
      </c>
      <c r="L1511" t="s">
        <v>1620</v>
      </c>
      <c r="M1511">
        <v>20798</v>
      </c>
      <c r="N1511">
        <v>0</v>
      </c>
      <c r="O1511">
        <v>21</v>
      </c>
      <c r="P1511" t="s">
        <v>13374</v>
      </c>
      <c r="Q1511" t="s">
        <v>399</v>
      </c>
      <c r="R1511" t="s">
        <v>452</v>
      </c>
      <c r="T1511" t="s">
        <v>1565</v>
      </c>
      <c r="U1511" t="s">
        <v>300</v>
      </c>
    </row>
    <row r="1512" spans="1:21" x14ac:dyDescent="0.3">
      <c r="A1512" s="1" t="s">
        <v>91</v>
      </c>
      <c r="B1512" t="s">
        <v>323</v>
      </c>
      <c r="C1512" t="s">
        <v>7209</v>
      </c>
      <c r="D1512">
        <v>17453</v>
      </c>
      <c r="E1512" t="s">
        <v>91</v>
      </c>
      <c r="F1512" t="s">
        <v>1208</v>
      </c>
      <c r="G1512" t="s">
        <v>6795</v>
      </c>
      <c r="H1512">
        <v>2</v>
      </c>
      <c r="I1512" t="s">
        <v>7208</v>
      </c>
      <c r="J1512">
        <v>84</v>
      </c>
      <c r="K1512" s="1" t="s">
        <v>323</v>
      </c>
      <c r="L1512" t="s">
        <v>7207</v>
      </c>
      <c r="M1512">
        <v>16593</v>
      </c>
      <c r="N1512">
        <v>5</v>
      </c>
      <c r="O1512">
        <v>28</v>
      </c>
      <c r="P1512" t="s">
        <v>13375</v>
      </c>
      <c r="Q1512" t="s">
        <v>426</v>
      </c>
      <c r="R1512" t="s">
        <v>662</v>
      </c>
      <c r="T1512" t="s">
        <v>1035</v>
      </c>
      <c r="U1512" t="s">
        <v>300</v>
      </c>
    </row>
    <row r="1513" spans="1:21" x14ac:dyDescent="0.3">
      <c r="A1513" s="1" t="s">
        <v>7210</v>
      </c>
      <c r="B1513" t="s">
        <v>565</v>
      </c>
      <c r="C1513" t="s">
        <v>7213</v>
      </c>
      <c r="D1513">
        <v>16598</v>
      </c>
      <c r="E1513" t="s">
        <v>7210</v>
      </c>
      <c r="G1513" t="s">
        <v>7214</v>
      </c>
      <c r="J1513">
        <v>0</v>
      </c>
      <c r="K1513" s="1" t="s">
        <v>453</v>
      </c>
      <c r="L1513" t="s">
        <v>7212</v>
      </c>
      <c r="M1513">
        <v>15765</v>
      </c>
      <c r="N1513">
        <v>1</v>
      </c>
      <c r="O1513">
        <v>27</v>
      </c>
      <c r="P1513" t="s">
        <v>13376</v>
      </c>
      <c r="Q1513" t="s">
        <v>331</v>
      </c>
      <c r="R1513" t="s">
        <v>518</v>
      </c>
      <c r="T1513" t="s">
        <v>7211</v>
      </c>
      <c r="U1513" t="s">
        <v>296</v>
      </c>
    </row>
    <row r="1514" spans="1:21" x14ac:dyDescent="0.3">
      <c r="A1514" s="1" t="s">
        <v>7216</v>
      </c>
      <c r="B1514" t="s">
        <v>313</v>
      </c>
      <c r="C1514" t="s">
        <v>7218</v>
      </c>
      <c r="D1514">
        <v>16810</v>
      </c>
      <c r="E1514" t="s">
        <v>7216</v>
      </c>
      <c r="F1514" t="s">
        <v>697</v>
      </c>
      <c r="G1514" t="s">
        <v>1365</v>
      </c>
      <c r="H1514">
        <v>2</v>
      </c>
      <c r="I1514" t="s">
        <v>7217</v>
      </c>
      <c r="J1514">
        <v>2</v>
      </c>
      <c r="K1514" s="1" t="s">
        <v>313</v>
      </c>
      <c r="L1514" t="s">
        <v>489</v>
      </c>
      <c r="M1514">
        <v>16116</v>
      </c>
      <c r="N1514">
        <v>5</v>
      </c>
      <c r="O1514">
        <v>28</v>
      </c>
      <c r="P1514" t="s">
        <v>13377</v>
      </c>
      <c r="Q1514" t="s">
        <v>320</v>
      </c>
      <c r="R1514" t="s">
        <v>689</v>
      </c>
      <c r="T1514" t="s">
        <v>990</v>
      </c>
      <c r="U1514" t="s">
        <v>300</v>
      </c>
    </row>
    <row r="1515" spans="1:21" x14ac:dyDescent="0.3">
      <c r="A1515" s="1" t="s">
        <v>7219</v>
      </c>
      <c r="B1515" t="s">
        <v>350</v>
      </c>
      <c r="C1515" t="s">
        <v>7221</v>
      </c>
      <c r="E1515" t="s">
        <v>7219</v>
      </c>
      <c r="G1515" t="s">
        <v>7222</v>
      </c>
      <c r="J1515">
        <v>80</v>
      </c>
      <c r="K1515" s="1" t="s">
        <v>350</v>
      </c>
      <c r="L1515" t="s">
        <v>7220</v>
      </c>
      <c r="M1515">
        <v>12343</v>
      </c>
      <c r="N1515">
        <v>15</v>
      </c>
      <c r="O1515">
        <v>41</v>
      </c>
      <c r="P1515" t="s">
        <v>13378</v>
      </c>
      <c r="Q1515" t="s">
        <v>362</v>
      </c>
      <c r="R1515" t="s">
        <v>343</v>
      </c>
      <c r="T1515" t="s">
        <v>502</v>
      </c>
      <c r="U1515" t="s">
        <v>296</v>
      </c>
    </row>
    <row r="1516" spans="1:21" x14ac:dyDescent="0.3">
      <c r="A1516" s="1" t="s">
        <v>170</v>
      </c>
      <c r="B1516" t="s">
        <v>439</v>
      </c>
      <c r="C1516" t="s">
        <v>7226</v>
      </c>
      <c r="D1516">
        <v>2985659</v>
      </c>
      <c r="E1516" t="s">
        <v>170</v>
      </c>
      <c r="F1516" t="s">
        <v>373</v>
      </c>
      <c r="G1516" t="s">
        <v>3826</v>
      </c>
      <c r="H1516">
        <v>1</v>
      </c>
      <c r="I1516" t="s">
        <v>7225</v>
      </c>
      <c r="J1516">
        <v>3</v>
      </c>
      <c r="K1516" s="1" t="s">
        <v>439</v>
      </c>
      <c r="L1516" t="s">
        <v>7224</v>
      </c>
      <c r="M1516">
        <v>18478</v>
      </c>
      <c r="N1516">
        <v>3</v>
      </c>
      <c r="O1516">
        <v>25</v>
      </c>
      <c r="P1516" t="s">
        <v>13379</v>
      </c>
      <c r="Q1516" t="s">
        <v>310</v>
      </c>
      <c r="R1516" t="s">
        <v>432</v>
      </c>
      <c r="T1516" t="s">
        <v>7223</v>
      </c>
      <c r="U1516" t="s">
        <v>300</v>
      </c>
    </row>
    <row r="1517" spans="1:21" x14ac:dyDescent="0.3">
      <c r="A1517" s="1" t="s">
        <v>731</v>
      </c>
      <c r="B1517" t="s">
        <v>350</v>
      </c>
      <c r="C1517" t="s">
        <v>7229</v>
      </c>
      <c r="E1517" t="s">
        <v>731</v>
      </c>
      <c r="G1517" t="s">
        <v>7230</v>
      </c>
      <c r="J1517">
        <v>17</v>
      </c>
      <c r="K1517" s="1" t="s">
        <v>350</v>
      </c>
      <c r="L1517" t="s">
        <v>7228</v>
      </c>
      <c r="M1517">
        <v>7613</v>
      </c>
      <c r="N1517">
        <v>5</v>
      </c>
      <c r="O1517">
        <v>34</v>
      </c>
      <c r="P1517" t="s">
        <v>13380</v>
      </c>
      <c r="Q1517" t="s">
        <v>362</v>
      </c>
      <c r="R1517" t="s">
        <v>571</v>
      </c>
      <c r="T1517" t="s">
        <v>7227</v>
      </c>
      <c r="U1517" t="s">
        <v>296</v>
      </c>
    </row>
    <row r="1518" spans="1:21" x14ac:dyDescent="0.3">
      <c r="A1518" s="1" t="s">
        <v>7231</v>
      </c>
      <c r="B1518" t="s">
        <v>350</v>
      </c>
      <c r="C1518" t="s">
        <v>7233</v>
      </c>
      <c r="D1518">
        <v>3115314</v>
      </c>
      <c r="E1518" t="s">
        <v>7231</v>
      </c>
      <c r="F1518" t="s">
        <v>446</v>
      </c>
      <c r="G1518" t="s">
        <v>2605</v>
      </c>
      <c r="H1518">
        <v>4</v>
      </c>
      <c r="I1518" t="s">
        <v>7232</v>
      </c>
      <c r="J1518">
        <v>89</v>
      </c>
      <c r="K1518" s="1" t="s">
        <v>350</v>
      </c>
      <c r="L1518" t="s">
        <v>1999</v>
      </c>
      <c r="M1518">
        <v>20529</v>
      </c>
      <c r="N1518">
        <v>1</v>
      </c>
      <c r="O1518">
        <v>23</v>
      </c>
      <c r="P1518" t="s">
        <v>13381</v>
      </c>
      <c r="Q1518" t="s">
        <v>295</v>
      </c>
      <c r="R1518" t="s">
        <v>1240</v>
      </c>
      <c r="T1518" t="s">
        <v>1089</v>
      </c>
      <c r="U1518" t="s">
        <v>300</v>
      </c>
    </row>
    <row r="1519" spans="1:21" x14ac:dyDescent="0.3">
      <c r="A1519" s="1" t="s">
        <v>7234</v>
      </c>
      <c r="B1519" t="s">
        <v>439</v>
      </c>
      <c r="C1519" t="s">
        <v>7236</v>
      </c>
      <c r="D1519">
        <v>3124679</v>
      </c>
      <c r="E1519" t="s">
        <v>7234</v>
      </c>
      <c r="F1519" t="s">
        <v>525</v>
      </c>
      <c r="G1519" t="s">
        <v>6468</v>
      </c>
      <c r="H1519">
        <v>1</v>
      </c>
      <c r="I1519" t="s">
        <v>7235</v>
      </c>
      <c r="J1519">
        <v>7</v>
      </c>
      <c r="K1519" s="1" t="s">
        <v>439</v>
      </c>
      <c r="L1519" t="s">
        <v>636</v>
      </c>
      <c r="M1519">
        <v>20033</v>
      </c>
      <c r="N1519">
        <v>1</v>
      </c>
      <c r="O1519">
        <v>23</v>
      </c>
      <c r="P1519" t="s">
        <v>13382</v>
      </c>
      <c r="Q1519" t="s">
        <v>362</v>
      </c>
      <c r="R1519" t="s">
        <v>66</v>
      </c>
      <c r="T1519" t="s">
        <v>887</v>
      </c>
      <c r="U1519" t="s">
        <v>300</v>
      </c>
    </row>
    <row r="1520" spans="1:21" x14ac:dyDescent="0.3">
      <c r="A1520" s="1" t="s">
        <v>7237</v>
      </c>
      <c r="C1520" t="s">
        <v>6481</v>
      </c>
      <c r="E1520" t="s">
        <v>7237</v>
      </c>
      <c r="F1520" t="s">
        <v>342</v>
      </c>
      <c r="G1520" t="s">
        <v>6482</v>
      </c>
      <c r="J1520">
        <v>0</v>
      </c>
      <c r="K1520" s="1" t="s">
        <v>297</v>
      </c>
      <c r="L1520" t="s">
        <v>2150</v>
      </c>
      <c r="M1520">
        <v>19739</v>
      </c>
      <c r="O1520">
        <v>24</v>
      </c>
      <c r="P1520" t="s">
        <v>13383</v>
      </c>
      <c r="Q1520" t="s">
        <v>297</v>
      </c>
      <c r="R1520" t="s">
        <v>297</v>
      </c>
      <c r="T1520" t="s">
        <v>473</v>
      </c>
      <c r="U1520" t="s">
        <v>300</v>
      </c>
    </row>
    <row r="1521" spans="1:21" x14ac:dyDescent="0.3">
      <c r="A1521" s="1" t="s">
        <v>7239</v>
      </c>
      <c r="B1521" t="s">
        <v>323</v>
      </c>
      <c r="C1521" t="s">
        <v>7241</v>
      </c>
      <c r="E1521" t="s">
        <v>7239</v>
      </c>
      <c r="J1521">
        <v>0</v>
      </c>
      <c r="K1521" s="1" t="s">
        <v>323</v>
      </c>
      <c r="L1521" t="s">
        <v>2473</v>
      </c>
      <c r="M1521">
        <v>17395</v>
      </c>
      <c r="P1521" t="s">
        <v>13384</v>
      </c>
      <c r="Q1521" t="s">
        <v>297</v>
      </c>
      <c r="R1521" t="s">
        <v>297</v>
      </c>
      <c r="T1521" t="s">
        <v>7240</v>
      </c>
      <c r="U1521" t="s">
        <v>296</v>
      </c>
    </row>
    <row r="1522" spans="1:21" x14ac:dyDescent="0.3">
      <c r="A1522" s="1" t="s">
        <v>7242</v>
      </c>
      <c r="B1522" t="s">
        <v>453</v>
      </c>
      <c r="C1522" t="s">
        <v>7245</v>
      </c>
      <c r="D1522">
        <v>3050667</v>
      </c>
      <c r="E1522" t="s">
        <v>7242</v>
      </c>
      <c r="G1522" t="s">
        <v>611</v>
      </c>
      <c r="H1522">
        <v>9</v>
      </c>
      <c r="J1522">
        <v>37</v>
      </c>
      <c r="K1522" s="1" t="s">
        <v>453</v>
      </c>
      <c r="L1522" t="s">
        <v>7244</v>
      </c>
      <c r="M1522">
        <v>19629</v>
      </c>
      <c r="N1522">
        <v>2</v>
      </c>
      <c r="O1522">
        <v>25</v>
      </c>
      <c r="P1522" t="s">
        <v>13385</v>
      </c>
      <c r="Q1522" t="s">
        <v>403</v>
      </c>
      <c r="R1522" t="s">
        <v>369</v>
      </c>
      <c r="T1522" t="s">
        <v>7243</v>
      </c>
      <c r="U1522" t="s">
        <v>296</v>
      </c>
    </row>
    <row r="1523" spans="1:21" x14ac:dyDescent="0.3">
      <c r="A1523" s="1" t="s">
        <v>7248</v>
      </c>
      <c r="B1523" t="s">
        <v>313</v>
      </c>
      <c r="C1523" t="s">
        <v>7250</v>
      </c>
      <c r="D1523">
        <v>3046412</v>
      </c>
      <c r="E1523" t="s">
        <v>7248</v>
      </c>
      <c r="G1523" t="s">
        <v>6982</v>
      </c>
      <c r="I1523" t="s">
        <v>7249</v>
      </c>
      <c r="J1523">
        <v>8</v>
      </c>
      <c r="K1523" s="1" t="s">
        <v>313</v>
      </c>
      <c r="L1523" t="s">
        <v>434</v>
      </c>
      <c r="M1523">
        <v>20368</v>
      </c>
      <c r="N1523">
        <v>1</v>
      </c>
      <c r="O1523">
        <v>24</v>
      </c>
      <c r="P1523" t="s">
        <v>13386</v>
      </c>
      <c r="Q1523" t="s">
        <v>310</v>
      </c>
      <c r="R1523" t="s">
        <v>319</v>
      </c>
      <c r="T1523" t="s">
        <v>580</v>
      </c>
      <c r="U1523" t="s">
        <v>296</v>
      </c>
    </row>
    <row r="1524" spans="1:21" x14ac:dyDescent="0.3">
      <c r="A1524" s="1" t="s">
        <v>7251</v>
      </c>
      <c r="B1524" t="s">
        <v>313</v>
      </c>
      <c r="C1524" t="s">
        <v>7254</v>
      </c>
      <c r="D1524">
        <v>3057986</v>
      </c>
      <c r="E1524" t="s">
        <v>7251</v>
      </c>
      <c r="F1524" t="s">
        <v>412</v>
      </c>
      <c r="G1524" t="s">
        <v>330</v>
      </c>
      <c r="I1524" t="s">
        <v>7253</v>
      </c>
      <c r="J1524">
        <v>5</v>
      </c>
      <c r="K1524" s="1" t="s">
        <v>313</v>
      </c>
      <c r="L1524" t="s">
        <v>7252</v>
      </c>
      <c r="M1524">
        <v>17927</v>
      </c>
      <c r="N1524">
        <v>3</v>
      </c>
      <c r="O1524">
        <v>24</v>
      </c>
      <c r="P1524" t="s">
        <v>13387</v>
      </c>
      <c r="Q1524" t="s">
        <v>426</v>
      </c>
      <c r="R1524" t="s">
        <v>215</v>
      </c>
      <c r="T1524" t="s">
        <v>2067</v>
      </c>
      <c r="U1524" t="s">
        <v>306</v>
      </c>
    </row>
    <row r="1525" spans="1:21" x14ac:dyDescent="0.3">
      <c r="A1525" s="1" t="s">
        <v>7255</v>
      </c>
      <c r="B1525" t="s">
        <v>453</v>
      </c>
      <c r="C1525" t="s">
        <v>7256</v>
      </c>
      <c r="D1525">
        <v>3045357</v>
      </c>
      <c r="E1525" t="s">
        <v>7255</v>
      </c>
      <c r="G1525" t="s">
        <v>5249</v>
      </c>
      <c r="J1525">
        <v>7</v>
      </c>
      <c r="K1525" s="1" t="s">
        <v>453</v>
      </c>
      <c r="L1525" t="s">
        <v>991</v>
      </c>
      <c r="M1525">
        <v>20404</v>
      </c>
      <c r="N1525">
        <v>0</v>
      </c>
      <c r="O1525">
        <v>24</v>
      </c>
      <c r="P1525" t="s">
        <v>13388</v>
      </c>
      <c r="Q1525" t="s">
        <v>403</v>
      </c>
      <c r="R1525" t="s">
        <v>392</v>
      </c>
      <c r="T1525" t="s">
        <v>473</v>
      </c>
      <c r="U1525" t="s">
        <v>296</v>
      </c>
    </row>
    <row r="1526" spans="1:21" x14ac:dyDescent="0.3">
      <c r="A1526" s="1" t="s">
        <v>7259</v>
      </c>
      <c r="B1526" t="s">
        <v>350</v>
      </c>
      <c r="C1526" t="s">
        <v>7261</v>
      </c>
      <c r="D1526">
        <v>3122899</v>
      </c>
      <c r="E1526" t="s">
        <v>7259</v>
      </c>
      <c r="F1526" t="s">
        <v>539</v>
      </c>
      <c r="G1526" t="s">
        <v>7262</v>
      </c>
      <c r="H1526">
        <v>3</v>
      </c>
      <c r="I1526" t="s">
        <v>7260</v>
      </c>
      <c r="J1526">
        <v>13</v>
      </c>
      <c r="K1526" s="1" t="s">
        <v>350</v>
      </c>
      <c r="L1526" t="s">
        <v>945</v>
      </c>
      <c r="M1526">
        <v>20077</v>
      </c>
      <c r="N1526">
        <v>1</v>
      </c>
      <c r="O1526">
        <v>23</v>
      </c>
      <c r="P1526" t="s">
        <v>13389</v>
      </c>
      <c r="Q1526" t="s">
        <v>403</v>
      </c>
      <c r="R1526" t="s">
        <v>487</v>
      </c>
      <c r="T1526" t="s">
        <v>4871</v>
      </c>
      <c r="U1526" t="s">
        <v>300</v>
      </c>
    </row>
    <row r="1527" spans="1:21" x14ac:dyDescent="0.3">
      <c r="A1527" s="1" t="s">
        <v>142</v>
      </c>
      <c r="B1527" t="s">
        <v>350</v>
      </c>
      <c r="C1527" t="s">
        <v>7264</v>
      </c>
      <c r="D1527">
        <v>16790</v>
      </c>
      <c r="E1527" t="s">
        <v>142</v>
      </c>
      <c r="F1527" t="s">
        <v>672</v>
      </c>
      <c r="G1527" t="s">
        <v>4269</v>
      </c>
      <c r="H1527">
        <v>1</v>
      </c>
      <c r="I1527" t="s">
        <v>7263</v>
      </c>
      <c r="J1527">
        <v>80</v>
      </c>
      <c r="K1527" s="1" t="s">
        <v>350</v>
      </c>
      <c r="L1527" t="s">
        <v>1834</v>
      </c>
      <c r="M1527">
        <v>16020</v>
      </c>
      <c r="N1527">
        <v>5</v>
      </c>
      <c r="O1527">
        <v>26</v>
      </c>
      <c r="P1527" t="s">
        <v>13390</v>
      </c>
      <c r="Q1527" t="s">
        <v>362</v>
      </c>
      <c r="R1527" t="s">
        <v>414</v>
      </c>
      <c r="T1527" t="s">
        <v>705</v>
      </c>
      <c r="U1527" t="s">
        <v>300</v>
      </c>
    </row>
    <row r="1528" spans="1:21" x14ac:dyDescent="0.3">
      <c r="A1528" s="1" t="s">
        <v>138</v>
      </c>
      <c r="B1528" t="s">
        <v>350</v>
      </c>
      <c r="C1528" t="s">
        <v>7266</v>
      </c>
      <c r="D1528">
        <v>14221</v>
      </c>
      <c r="E1528" t="s">
        <v>138</v>
      </c>
      <c r="G1528" t="s">
        <v>3475</v>
      </c>
      <c r="H1528">
        <v>1</v>
      </c>
      <c r="I1528" t="s">
        <v>7265</v>
      </c>
      <c r="J1528">
        <v>89</v>
      </c>
      <c r="K1528" s="1" t="s">
        <v>350</v>
      </c>
      <c r="L1528" t="s">
        <v>2884</v>
      </c>
      <c r="M1528">
        <v>13460</v>
      </c>
      <c r="N1528">
        <v>8</v>
      </c>
      <c r="O1528">
        <v>30</v>
      </c>
      <c r="P1528" t="s">
        <v>13391</v>
      </c>
      <c r="Q1528" t="s">
        <v>403</v>
      </c>
      <c r="R1528" t="s">
        <v>477</v>
      </c>
      <c r="T1528" t="s">
        <v>5445</v>
      </c>
      <c r="U1528" t="s">
        <v>296</v>
      </c>
    </row>
    <row r="1529" spans="1:21" x14ac:dyDescent="0.3">
      <c r="A1529" s="1" t="s">
        <v>7267</v>
      </c>
      <c r="C1529" t="s">
        <v>7269</v>
      </c>
      <c r="E1529" t="s">
        <v>7267</v>
      </c>
      <c r="J1529">
        <v>0</v>
      </c>
      <c r="K1529" s="1" t="s">
        <v>297</v>
      </c>
      <c r="L1529" t="s">
        <v>7268</v>
      </c>
      <c r="M1529">
        <v>18818</v>
      </c>
      <c r="N1529">
        <v>0</v>
      </c>
      <c r="P1529" t="s">
        <v>13392</v>
      </c>
      <c r="Q1529" t="s">
        <v>297</v>
      </c>
      <c r="R1529" t="s">
        <v>297</v>
      </c>
      <c r="T1529" t="s">
        <v>4478</v>
      </c>
      <c r="U1529" t="s">
        <v>296</v>
      </c>
    </row>
    <row r="1530" spans="1:21" x14ac:dyDescent="0.3">
      <c r="A1530" s="1" t="s">
        <v>7271</v>
      </c>
      <c r="B1530" t="s">
        <v>313</v>
      </c>
      <c r="C1530" t="s">
        <v>7274</v>
      </c>
      <c r="D1530">
        <v>2574630</v>
      </c>
      <c r="E1530" t="s">
        <v>7271</v>
      </c>
      <c r="F1530" t="s">
        <v>412</v>
      </c>
      <c r="G1530" t="s">
        <v>2634</v>
      </c>
      <c r="H1530">
        <v>2</v>
      </c>
      <c r="I1530" t="s">
        <v>7273</v>
      </c>
      <c r="J1530">
        <v>6</v>
      </c>
      <c r="K1530" s="1" t="s">
        <v>313</v>
      </c>
      <c r="L1530" t="s">
        <v>7272</v>
      </c>
      <c r="M1530">
        <v>18123</v>
      </c>
      <c r="N1530">
        <v>3</v>
      </c>
      <c r="O1530">
        <v>26</v>
      </c>
      <c r="P1530" t="s">
        <v>13393</v>
      </c>
      <c r="Q1530" t="s">
        <v>426</v>
      </c>
      <c r="R1530" t="s">
        <v>958</v>
      </c>
      <c r="T1530" t="s">
        <v>779</v>
      </c>
      <c r="U1530" t="s">
        <v>300</v>
      </c>
    </row>
    <row r="1531" spans="1:21" x14ac:dyDescent="0.3">
      <c r="A1531" s="1" t="s">
        <v>7275</v>
      </c>
      <c r="B1531" t="s">
        <v>350</v>
      </c>
      <c r="C1531" t="s">
        <v>7277</v>
      </c>
      <c r="D1531">
        <v>3931397</v>
      </c>
      <c r="E1531" t="s">
        <v>7275</v>
      </c>
      <c r="F1531" t="s">
        <v>390</v>
      </c>
      <c r="G1531" t="s">
        <v>6515</v>
      </c>
      <c r="H1531">
        <v>2</v>
      </c>
      <c r="J1531">
        <v>19</v>
      </c>
      <c r="K1531" s="1" t="s">
        <v>350</v>
      </c>
      <c r="L1531" t="s">
        <v>7276</v>
      </c>
      <c r="M1531">
        <v>20742</v>
      </c>
      <c r="N1531">
        <v>0</v>
      </c>
      <c r="O1531">
        <v>22</v>
      </c>
      <c r="P1531" t="s">
        <v>13394</v>
      </c>
      <c r="Q1531" t="s">
        <v>347</v>
      </c>
      <c r="R1531" t="s">
        <v>578</v>
      </c>
      <c r="T1531" t="s">
        <v>3852</v>
      </c>
      <c r="U1531" t="s">
        <v>300</v>
      </c>
    </row>
    <row r="1532" spans="1:21" x14ac:dyDescent="0.3">
      <c r="A1532" s="1" t="s">
        <v>7278</v>
      </c>
      <c r="C1532" t="s">
        <v>7280</v>
      </c>
      <c r="E1532" t="s">
        <v>7278</v>
      </c>
      <c r="J1532">
        <v>0</v>
      </c>
      <c r="K1532" s="1" t="s">
        <v>297</v>
      </c>
      <c r="L1532" t="s">
        <v>7279</v>
      </c>
      <c r="M1532">
        <v>19776</v>
      </c>
      <c r="N1532">
        <v>0</v>
      </c>
      <c r="P1532" t="s">
        <v>13395</v>
      </c>
      <c r="Q1532" t="s">
        <v>297</v>
      </c>
      <c r="R1532" t="s">
        <v>297</v>
      </c>
      <c r="T1532" t="s">
        <v>945</v>
      </c>
      <c r="U1532" t="s">
        <v>296</v>
      </c>
    </row>
    <row r="1533" spans="1:21" x14ac:dyDescent="0.3">
      <c r="A1533" s="1" t="s">
        <v>7281</v>
      </c>
      <c r="B1533" t="s">
        <v>323</v>
      </c>
      <c r="C1533" t="s">
        <v>7283</v>
      </c>
      <c r="D1533">
        <v>13231</v>
      </c>
      <c r="E1533" t="s">
        <v>7281</v>
      </c>
      <c r="G1533" t="s">
        <v>2706</v>
      </c>
      <c r="J1533">
        <v>88</v>
      </c>
      <c r="K1533" s="1" t="s">
        <v>323</v>
      </c>
      <c r="L1533" t="s">
        <v>7282</v>
      </c>
      <c r="M1533">
        <v>11017</v>
      </c>
      <c r="N1533">
        <v>9</v>
      </c>
      <c r="O1533">
        <v>33</v>
      </c>
      <c r="P1533" t="s">
        <v>13396</v>
      </c>
      <c r="Q1533" t="s">
        <v>426</v>
      </c>
      <c r="R1533" t="s">
        <v>662</v>
      </c>
      <c r="T1533" t="s">
        <v>1371</v>
      </c>
      <c r="U1533" t="s">
        <v>296</v>
      </c>
    </row>
    <row r="1534" spans="1:21" x14ac:dyDescent="0.3">
      <c r="A1534" s="1" t="s">
        <v>7284</v>
      </c>
      <c r="B1534" t="s">
        <v>323</v>
      </c>
      <c r="C1534" t="s">
        <v>7285</v>
      </c>
      <c r="D1534">
        <v>13414</v>
      </c>
      <c r="E1534" t="s">
        <v>7284</v>
      </c>
      <c r="G1534" t="s">
        <v>7286</v>
      </c>
      <c r="J1534">
        <v>85</v>
      </c>
      <c r="K1534" s="1" t="s">
        <v>323</v>
      </c>
      <c r="L1534" t="s">
        <v>624</v>
      </c>
      <c r="M1534">
        <v>11603</v>
      </c>
      <c r="N1534">
        <v>6</v>
      </c>
      <c r="O1534">
        <v>30</v>
      </c>
      <c r="P1534" t="s">
        <v>13397</v>
      </c>
      <c r="Q1534" t="s">
        <v>426</v>
      </c>
      <c r="R1534" t="s">
        <v>1012</v>
      </c>
      <c r="T1534" t="s">
        <v>1130</v>
      </c>
      <c r="U1534" t="s">
        <v>296</v>
      </c>
    </row>
    <row r="1535" spans="1:21" x14ac:dyDescent="0.3">
      <c r="A1535" s="1" t="s">
        <v>7288</v>
      </c>
      <c r="C1535" t="s">
        <v>7290</v>
      </c>
      <c r="E1535" t="s">
        <v>7288</v>
      </c>
      <c r="J1535">
        <v>0</v>
      </c>
      <c r="K1535" s="1" t="s">
        <v>297</v>
      </c>
      <c r="L1535" t="s">
        <v>7289</v>
      </c>
      <c r="M1535">
        <v>17806</v>
      </c>
      <c r="P1535" t="s">
        <v>13398</v>
      </c>
      <c r="Q1535" t="s">
        <v>297</v>
      </c>
      <c r="R1535" t="s">
        <v>297</v>
      </c>
      <c r="T1535" t="s">
        <v>2812</v>
      </c>
      <c r="U1535" t="s">
        <v>296</v>
      </c>
    </row>
    <row r="1536" spans="1:21" x14ac:dyDescent="0.3">
      <c r="A1536" s="1" t="s">
        <v>452</v>
      </c>
      <c r="B1536" t="s">
        <v>313</v>
      </c>
      <c r="C1536" t="s">
        <v>7293</v>
      </c>
      <c r="D1536">
        <v>3609</v>
      </c>
      <c r="E1536" t="s">
        <v>452</v>
      </c>
      <c r="G1536" t="s">
        <v>7294</v>
      </c>
      <c r="I1536" t="s">
        <v>7292</v>
      </c>
      <c r="J1536">
        <v>15</v>
      </c>
      <c r="K1536" s="1" t="s">
        <v>313</v>
      </c>
      <c r="L1536" t="s">
        <v>7291</v>
      </c>
      <c r="M1536">
        <v>5282</v>
      </c>
      <c r="N1536">
        <v>17</v>
      </c>
      <c r="O1536">
        <v>40</v>
      </c>
      <c r="P1536" t="s">
        <v>13399</v>
      </c>
      <c r="Q1536" t="s">
        <v>426</v>
      </c>
      <c r="R1536" t="s">
        <v>438</v>
      </c>
      <c r="T1536" t="s">
        <v>449</v>
      </c>
      <c r="U1536" t="s">
        <v>296</v>
      </c>
    </row>
    <row r="1537" spans="1:21" x14ac:dyDescent="0.3">
      <c r="A1537" s="1" t="s">
        <v>7295</v>
      </c>
      <c r="B1537" t="s">
        <v>453</v>
      </c>
      <c r="C1537" t="s">
        <v>7297</v>
      </c>
      <c r="D1537">
        <v>13209</v>
      </c>
      <c r="E1537" t="s">
        <v>7295</v>
      </c>
      <c r="G1537" t="s">
        <v>5892</v>
      </c>
      <c r="J1537">
        <v>30</v>
      </c>
      <c r="K1537" s="1" t="s">
        <v>453</v>
      </c>
      <c r="L1537" t="s">
        <v>7296</v>
      </c>
      <c r="M1537">
        <v>10999</v>
      </c>
      <c r="N1537">
        <v>4</v>
      </c>
      <c r="O1537">
        <v>30</v>
      </c>
      <c r="P1537" t="s">
        <v>13400</v>
      </c>
      <c r="Q1537" t="s">
        <v>362</v>
      </c>
      <c r="R1537" t="s">
        <v>414</v>
      </c>
      <c r="T1537" t="s">
        <v>1557</v>
      </c>
      <c r="U1537" t="s">
        <v>296</v>
      </c>
    </row>
    <row r="1538" spans="1:21" x14ac:dyDescent="0.3">
      <c r="A1538" s="1" t="s">
        <v>7298</v>
      </c>
      <c r="B1538" t="s">
        <v>453</v>
      </c>
      <c r="C1538" t="s">
        <v>7300</v>
      </c>
      <c r="D1538">
        <v>2970090</v>
      </c>
      <c r="E1538" t="s">
        <v>7298</v>
      </c>
      <c r="F1538" t="s">
        <v>922</v>
      </c>
      <c r="G1538" t="s">
        <v>1685</v>
      </c>
      <c r="H1538">
        <v>4</v>
      </c>
      <c r="I1538" t="s">
        <v>7299</v>
      </c>
      <c r="J1538">
        <v>33</v>
      </c>
      <c r="K1538" s="1" t="s">
        <v>1233</v>
      </c>
      <c r="L1538" t="s">
        <v>2866</v>
      </c>
      <c r="M1538">
        <v>19599</v>
      </c>
      <c r="N1538">
        <v>2</v>
      </c>
      <c r="O1538">
        <v>24</v>
      </c>
      <c r="P1538" t="s">
        <v>13401</v>
      </c>
      <c r="Q1538" t="s">
        <v>347</v>
      </c>
      <c r="R1538" t="s">
        <v>501</v>
      </c>
      <c r="T1538" t="s">
        <v>1858</v>
      </c>
      <c r="U1538" t="s">
        <v>300</v>
      </c>
    </row>
    <row r="1539" spans="1:21" x14ac:dyDescent="0.3">
      <c r="A1539" s="1" t="s">
        <v>212</v>
      </c>
      <c r="B1539" t="s">
        <v>439</v>
      </c>
      <c r="C1539" t="s">
        <v>7303</v>
      </c>
      <c r="D1539">
        <v>9704</v>
      </c>
      <c r="E1539" t="s">
        <v>212</v>
      </c>
      <c r="F1539" t="s">
        <v>491</v>
      </c>
      <c r="G1539" t="s">
        <v>7304</v>
      </c>
      <c r="H1539">
        <v>1</v>
      </c>
      <c r="I1539" t="s">
        <v>7302</v>
      </c>
      <c r="J1539">
        <v>3</v>
      </c>
      <c r="K1539" s="1" t="s">
        <v>439</v>
      </c>
      <c r="L1539" t="s">
        <v>7301</v>
      </c>
      <c r="M1539">
        <v>2982</v>
      </c>
      <c r="N1539">
        <v>13</v>
      </c>
      <c r="O1539">
        <v>35</v>
      </c>
      <c r="P1539" t="s">
        <v>13402</v>
      </c>
      <c r="Q1539" t="s">
        <v>331</v>
      </c>
      <c r="R1539" t="s">
        <v>438</v>
      </c>
      <c r="T1539" t="s">
        <v>912</v>
      </c>
      <c r="U1539" t="s">
        <v>300</v>
      </c>
    </row>
    <row r="1540" spans="1:21" x14ac:dyDescent="0.3">
      <c r="A1540" s="1" t="s">
        <v>7307</v>
      </c>
      <c r="B1540" t="s">
        <v>350</v>
      </c>
      <c r="C1540" t="s">
        <v>7309</v>
      </c>
      <c r="D1540">
        <v>4239830</v>
      </c>
      <c r="E1540" t="s">
        <v>7307</v>
      </c>
      <c r="F1540" t="s">
        <v>1208</v>
      </c>
      <c r="G1540" t="s">
        <v>3603</v>
      </c>
      <c r="J1540">
        <v>89</v>
      </c>
      <c r="K1540" s="1" t="s">
        <v>350</v>
      </c>
      <c r="L1540" t="s">
        <v>7308</v>
      </c>
      <c r="M1540">
        <v>21226</v>
      </c>
      <c r="N1540">
        <v>0</v>
      </c>
      <c r="O1540">
        <v>25</v>
      </c>
      <c r="P1540" t="s">
        <v>13403</v>
      </c>
      <c r="Q1540" t="s">
        <v>320</v>
      </c>
      <c r="R1540" t="s">
        <v>349</v>
      </c>
      <c r="S1540" t="s">
        <v>1067</v>
      </c>
      <c r="T1540" t="s">
        <v>2553</v>
      </c>
      <c r="U1540" t="s">
        <v>300</v>
      </c>
    </row>
    <row r="1541" spans="1:21" x14ac:dyDescent="0.3">
      <c r="A1541" s="1" t="s">
        <v>85</v>
      </c>
      <c r="B1541" t="s">
        <v>453</v>
      </c>
      <c r="C1541" t="s">
        <v>7311</v>
      </c>
      <c r="D1541">
        <v>14129</v>
      </c>
      <c r="E1541" t="s">
        <v>85</v>
      </c>
      <c r="F1541" t="s">
        <v>354</v>
      </c>
      <c r="G1541" t="s">
        <v>7312</v>
      </c>
      <c r="H1541">
        <v>3</v>
      </c>
      <c r="I1541" t="s">
        <v>7310</v>
      </c>
      <c r="J1541">
        <v>29</v>
      </c>
      <c r="K1541" s="1" t="s">
        <v>453</v>
      </c>
      <c r="L1541" t="s">
        <v>1354</v>
      </c>
      <c r="M1541">
        <v>12800</v>
      </c>
      <c r="N1541">
        <v>8</v>
      </c>
      <c r="O1541">
        <v>30</v>
      </c>
      <c r="P1541" t="s">
        <v>13404</v>
      </c>
      <c r="Q1541" t="s">
        <v>403</v>
      </c>
      <c r="R1541" t="s">
        <v>392</v>
      </c>
      <c r="T1541" t="s">
        <v>5218</v>
      </c>
      <c r="U1541" t="s">
        <v>300</v>
      </c>
    </row>
    <row r="1542" spans="1:21" x14ac:dyDescent="0.3">
      <c r="A1542" s="1" t="s">
        <v>7313</v>
      </c>
      <c r="B1542" t="s">
        <v>313</v>
      </c>
      <c r="C1542" t="s">
        <v>7316</v>
      </c>
      <c r="D1542">
        <v>3116715</v>
      </c>
      <c r="E1542" t="s">
        <v>7313</v>
      </c>
      <c r="J1542">
        <v>2</v>
      </c>
      <c r="K1542" s="1" t="s">
        <v>313</v>
      </c>
      <c r="L1542" t="s">
        <v>7315</v>
      </c>
      <c r="M1542">
        <v>21563</v>
      </c>
      <c r="N1542">
        <v>0</v>
      </c>
      <c r="P1542" t="s">
        <v>13405</v>
      </c>
      <c r="Q1542" t="s">
        <v>426</v>
      </c>
      <c r="R1542" t="s">
        <v>438</v>
      </c>
      <c r="T1542" t="s">
        <v>7314</v>
      </c>
      <c r="U1542" t="s">
        <v>296</v>
      </c>
    </row>
    <row r="1543" spans="1:21" x14ac:dyDescent="0.3">
      <c r="A1543" s="1" t="s">
        <v>7317</v>
      </c>
      <c r="B1543" t="s">
        <v>323</v>
      </c>
      <c r="C1543" t="s">
        <v>7319</v>
      </c>
      <c r="D1543">
        <v>3042888</v>
      </c>
      <c r="E1543" t="s">
        <v>7317</v>
      </c>
      <c r="H1543">
        <v>8</v>
      </c>
      <c r="J1543">
        <v>48</v>
      </c>
      <c r="K1543" s="1" t="s">
        <v>323</v>
      </c>
      <c r="L1543" t="s">
        <v>7318</v>
      </c>
      <c r="M1543">
        <v>20229</v>
      </c>
      <c r="N1543">
        <v>1</v>
      </c>
      <c r="P1543" t="s">
        <v>13406</v>
      </c>
      <c r="Q1543" t="s">
        <v>320</v>
      </c>
      <c r="R1543" t="s">
        <v>1170</v>
      </c>
      <c r="T1543" t="s">
        <v>630</v>
      </c>
      <c r="U1543" t="s">
        <v>296</v>
      </c>
    </row>
    <row r="1544" spans="1:21" x14ac:dyDescent="0.3">
      <c r="A1544" s="1" t="s">
        <v>7320</v>
      </c>
      <c r="B1544" t="s">
        <v>350</v>
      </c>
      <c r="C1544" t="s">
        <v>7321</v>
      </c>
      <c r="D1544">
        <v>4036163</v>
      </c>
      <c r="E1544" t="s">
        <v>7320</v>
      </c>
      <c r="F1544" t="s">
        <v>446</v>
      </c>
      <c r="G1544" t="s">
        <v>7322</v>
      </c>
      <c r="H1544">
        <v>2</v>
      </c>
      <c r="J1544">
        <v>13</v>
      </c>
      <c r="K1544" s="1" t="s">
        <v>350</v>
      </c>
      <c r="L1544" t="s">
        <v>4775</v>
      </c>
      <c r="M1544">
        <v>20789</v>
      </c>
      <c r="N1544">
        <v>0</v>
      </c>
      <c r="O1544">
        <v>22</v>
      </c>
      <c r="P1544" t="s">
        <v>13407</v>
      </c>
      <c r="Q1544" t="s">
        <v>347</v>
      </c>
      <c r="R1544" t="s">
        <v>312</v>
      </c>
      <c r="T1544" t="s">
        <v>359</v>
      </c>
      <c r="U1544" t="s">
        <v>300</v>
      </c>
    </row>
    <row r="1545" spans="1:21" x14ac:dyDescent="0.3">
      <c r="A1545" s="1" t="s">
        <v>7324</v>
      </c>
      <c r="B1545" t="s">
        <v>323</v>
      </c>
      <c r="C1545" t="s">
        <v>7326</v>
      </c>
      <c r="D1545">
        <v>14903</v>
      </c>
      <c r="E1545" t="s">
        <v>7324</v>
      </c>
      <c r="G1545" t="s">
        <v>7327</v>
      </c>
      <c r="J1545">
        <v>84</v>
      </c>
      <c r="K1545" s="1" t="s">
        <v>323</v>
      </c>
      <c r="L1545" t="s">
        <v>7325</v>
      </c>
      <c r="M1545">
        <v>14641</v>
      </c>
      <c r="N1545">
        <v>3</v>
      </c>
      <c r="O1545">
        <v>27</v>
      </c>
      <c r="P1545" t="s">
        <v>13408</v>
      </c>
      <c r="Q1545" t="s">
        <v>295</v>
      </c>
      <c r="R1545" t="s">
        <v>965</v>
      </c>
      <c r="T1545" t="s">
        <v>370</v>
      </c>
      <c r="U1545" t="s">
        <v>296</v>
      </c>
    </row>
    <row r="1546" spans="1:21" x14ac:dyDescent="0.3">
      <c r="A1546" s="1" t="s">
        <v>7328</v>
      </c>
      <c r="C1546" t="s">
        <v>7330</v>
      </c>
      <c r="E1546" t="s">
        <v>7328</v>
      </c>
      <c r="J1546">
        <v>0</v>
      </c>
      <c r="K1546" s="1" t="s">
        <v>297</v>
      </c>
      <c r="L1546" t="s">
        <v>2570</v>
      </c>
      <c r="M1546">
        <v>17369</v>
      </c>
      <c r="P1546" t="s">
        <v>13409</v>
      </c>
      <c r="Q1546" t="s">
        <v>297</v>
      </c>
      <c r="R1546" t="s">
        <v>297</v>
      </c>
      <c r="T1546" t="s">
        <v>7329</v>
      </c>
      <c r="U1546" t="s">
        <v>296</v>
      </c>
    </row>
    <row r="1547" spans="1:21" x14ac:dyDescent="0.3">
      <c r="A1547" s="1" t="s">
        <v>7331</v>
      </c>
      <c r="B1547" t="s">
        <v>565</v>
      </c>
      <c r="C1547" t="s">
        <v>7333</v>
      </c>
      <c r="D1547">
        <v>15351</v>
      </c>
      <c r="E1547" t="s">
        <v>7331</v>
      </c>
      <c r="G1547" t="s">
        <v>3245</v>
      </c>
      <c r="I1547" t="s">
        <v>7332</v>
      </c>
      <c r="J1547">
        <v>32</v>
      </c>
      <c r="K1547" s="1" t="s">
        <v>453</v>
      </c>
      <c r="L1547" t="s">
        <v>691</v>
      </c>
      <c r="M1547">
        <v>15631</v>
      </c>
      <c r="N1547">
        <v>7</v>
      </c>
      <c r="O1547">
        <v>28</v>
      </c>
      <c r="P1547" t="s">
        <v>13410</v>
      </c>
      <c r="Q1547" t="s">
        <v>310</v>
      </c>
      <c r="R1547" t="s">
        <v>461</v>
      </c>
      <c r="T1547" t="s">
        <v>1374</v>
      </c>
      <c r="U1547" t="s">
        <v>296</v>
      </c>
    </row>
    <row r="1548" spans="1:21" x14ac:dyDescent="0.3">
      <c r="A1548" s="1" t="s">
        <v>7334</v>
      </c>
      <c r="B1548" t="s">
        <v>313</v>
      </c>
      <c r="C1548" t="s">
        <v>7337</v>
      </c>
      <c r="D1548">
        <v>3052061</v>
      </c>
      <c r="E1548" t="s">
        <v>7334</v>
      </c>
      <c r="F1548" t="s">
        <v>354</v>
      </c>
      <c r="G1548" t="s">
        <v>7338</v>
      </c>
      <c r="H1548">
        <v>4</v>
      </c>
      <c r="I1548" t="s">
        <v>7336</v>
      </c>
      <c r="J1548">
        <v>8</v>
      </c>
      <c r="K1548" s="1" t="s">
        <v>313</v>
      </c>
      <c r="L1548" t="s">
        <v>7335</v>
      </c>
      <c r="M1548">
        <v>20004</v>
      </c>
      <c r="N1548">
        <v>1</v>
      </c>
      <c r="O1548">
        <v>24</v>
      </c>
      <c r="P1548" t="s">
        <v>13411</v>
      </c>
      <c r="Q1548" t="s">
        <v>426</v>
      </c>
      <c r="R1548" t="s">
        <v>438</v>
      </c>
      <c r="T1548" t="s">
        <v>1490</v>
      </c>
      <c r="U1548" t="s">
        <v>300</v>
      </c>
    </row>
    <row r="1549" spans="1:21" x14ac:dyDescent="0.3">
      <c r="A1549" s="1" t="s">
        <v>7340</v>
      </c>
      <c r="B1549" t="s">
        <v>350</v>
      </c>
      <c r="C1549" t="s">
        <v>7342</v>
      </c>
      <c r="D1549">
        <v>16003</v>
      </c>
      <c r="E1549" t="s">
        <v>7340</v>
      </c>
      <c r="G1549" t="s">
        <v>7343</v>
      </c>
      <c r="J1549">
        <v>16</v>
      </c>
      <c r="K1549" s="1" t="s">
        <v>350</v>
      </c>
      <c r="L1549" t="s">
        <v>7341</v>
      </c>
      <c r="M1549">
        <v>14984</v>
      </c>
      <c r="N1549">
        <v>3</v>
      </c>
      <c r="O1549">
        <v>26</v>
      </c>
      <c r="P1549" t="s">
        <v>13412</v>
      </c>
      <c r="Q1549" t="s">
        <v>403</v>
      </c>
      <c r="R1549" t="s">
        <v>589</v>
      </c>
      <c r="T1549" t="s">
        <v>1822</v>
      </c>
      <c r="U1549" t="s">
        <v>296</v>
      </c>
    </row>
    <row r="1550" spans="1:21" x14ac:dyDescent="0.3">
      <c r="A1550" s="1" t="s">
        <v>7344</v>
      </c>
      <c r="B1550" t="s">
        <v>453</v>
      </c>
      <c r="C1550" t="s">
        <v>7346</v>
      </c>
      <c r="D1550">
        <v>2515416</v>
      </c>
      <c r="E1550" t="s">
        <v>7344</v>
      </c>
      <c r="F1550" t="s">
        <v>481</v>
      </c>
      <c r="G1550" t="s">
        <v>7347</v>
      </c>
      <c r="H1550">
        <v>7</v>
      </c>
      <c r="I1550" t="s">
        <v>7345</v>
      </c>
      <c r="J1550">
        <v>43</v>
      </c>
      <c r="K1550" s="1" t="s">
        <v>453</v>
      </c>
      <c r="L1550" t="s">
        <v>2150</v>
      </c>
      <c r="M1550">
        <v>16867</v>
      </c>
      <c r="N1550">
        <v>4</v>
      </c>
      <c r="O1550">
        <v>27</v>
      </c>
      <c r="P1550" t="s">
        <v>13413</v>
      </c>
      <c r="Q1550" t="s">
        <v>310</v>
      </c>
      <c r="R1550" t="s">
        <v>452</v>
      </c>
      <c r="T1550" t="s">
        <v>1196</v>
      </c>
      <c r="U1550" t="s">
        <v>306</v>
      </c>
    </row>
    <row r="1551" spans="1:21" x14ac:dyDescent="0.3">
      <c r="A1551" s="1" t="s">
        <v>7348</v>
      </c>
      <c r="B1551" t="s">
        <v>323</v>
      </c>
      <c r="C1551" t="s">
        <v>7351</v>
      </c>
      <c r="D1551">
        <v>4527</v>
      </c>
      <c r="E1551" t="s">
        <v>7348</v>
      </c>
      <c r="F1551" t="s">
        <v>748</v>
      </c>
      <c r="G1551" t="s">
        <v>7352</v>
      </c>
      <c r="H1551">
        <v>1</v>
      </c>
      <c r="I1551" t="s">
        <v>7350</v>
      </c>
      <c r="J1551">
        <v>82</v>
      </c>
      <c r="K1551" s="1" t="s">
        <v>323</v>
      </c>
      <c r="L1551" t="s">
        <v>7349</v>
      </c>
      <c r="M1551">
        <v>722</v>
      </c>
      <c r="N1551">
        <v>16</v>
      </c>
      <c r="O1551">
        <v>37</v>
      </c>
      <c r="P1551" t="s">
        <v>13414</v>
      </c>
      <c r="Q1551" t="s">
        <v>305</v>
      </c>
      <c r="R1551" t="s">
        <v>410</v>
      </c>
      <c r="T1551" t="s">
        <v>887</v>
      </c>
      <c r="U1551" t="s">
        <v>300</v>
      </c>
    </row>
    <row r="1552" spans="1:21" x14ac:dyDescent="0.3">
      <c r="A1552" s="1" t="s">
        <v>7353</v>
      </c>
      <c r="B1552" t="s">
        <v>350</v>
      </c>
      <c r="C1552" t="s">
        <v>7355</v>
      </c>
      <c r="D1552">
        <v>3042890</v>
      </c>
      <c r="E1552" t="s">
        <v>7353</v>
      </c>
      <c r="F1552" t="s">
        <v>1208</v>
      </c>
      <c r="G1552" t="s">
        <v>7356</v>
      </c>
      <c r="J1552">
        <v>83</v>
      </c>
      <c r="K1552" s="1" t="s">
        <v>350</v>
      </c>
      <c r="L1552" t="s">
        <v>7354</v>
      </c>
      <c r="M1552">
        <v>19347</v>
      </c>
      <c r="N1552">
        <v>1</v>
      </c>
      <c r="O1552">
        <v>24</v>
      </c>
      <c r="P1552" t="s">
        <v>13415</v>
      </c>
      <c r="Q1552" t="s">
        <v>310</v>
      </c>
      <c r="R1552" t="s">
        <v>752</v>
      </c>
      <c r="T1552" t="s">
        <v>371</v>
      </c>
      <c r="U1552" t="s">
        <v>300</v>
      </c>
    </row>
    <row r="1553" spans="1:21" x14ac:dyDescent="0.3">
      <c r="A1553" s="1" t="s">
        <v>7357</v>
      </c>
      <c r="B1553" t="s">
        <v>323</v>
      </c>
      <c r="C1553" t="s">
        <v>7360</v>
      </c>
      <c r="D1553">
        <v>16323</v>
      </c>
      <c r="E1553" t="s">
        <v>7357</v>
      </c>
      <c r="G1553" t="s">
        <v>7361</v>
      </c>
      <c r="I1553" t="s">
        <v>7359</v>
      </c>
      <c r="J1553">
        <v>48</v>
      </c>
      <c r="K1553" s="1" t="s">
        <v>323</v>
      </c>
      <c r="L1553" t="s">
        <v>1561</v>
      </c>
      <c r="M1553">
        <v>15371</v>
      </c>
      <c r="N1553">
        <v>6</v>
      </c>
      <c r="O1553">
        <v>29</v>
      </c>
      <c r="P1553" t="s">
        <v>13416</v>
      </c>
      <c r="Q1553" t="s">
        <v>320</v>
      </c>
      <c r="R1553" t="s">
        <v>518</v>
      </c>
      <c r="T1553" t="s">
        <v>7358</v>
      </c>
      <c r="U1553" t="s">
        <v>296</v>
      </c>
    </row>
    <row r="1554" spans="1:21" x14ac:dyDescent="0.3">
      <c r="A1554" s="1" t="s">
        <v>7362</v>
      </c>
      <c r="B1554" t="s">
        <v>350</v>
      </c>
      <c r="C1554" t="s">
        <v>7364</v>
      </c>
      <c r="D1554">
        <v>14907</v>
      </c>
      <c r="E1554" t="s">
        <v>7362</v>
      </c>
      <c r="G1554" t="s">
        <v>7365</v>
      </c>
      <c r="H1554">
        <v>3</v>
      </c>
      <c r="I1554" t="s">
        <v>7363</v>
      </c>
      <c r="J1554">
        <v>14</v>
      </c>
      <c r="K1554" s="1" t="s">
        <v>350</v>
      </c>
      <c r="L1554" t="s">
        <v>4935</v>
      </c>
      <c r="M1554">
        <v>14019</v>
      </c>
      <c r="N1554">
        <v>7</v>
      </c>
      <c r="O1554">
        <v>29</v>
      </c>
      <c r="P1554" t="s">
        <v>13417</v>
      </c>
      <c r="Q1554" t="s">
        <v>331</v>
      </c>
      <c r="R1554" t="s">
        <v>931</v>
      </c>
      <c r="T1554" t="s">
        <v>466</v>
      </c>
      <c r="U1554" t="s">
        <v>296</v>
      </c>
    </row>
    <row r="1555" spans="1:21" x14ac:dyDescent="0.3">
      <c r="A1555" s="1" t="s">
        <v>7367</v>
      </c>
      <c r="B1555" t="s">
        <v>453</v>
      </c>
      <c r="C1555" t="s">
        <v>7369</v>
      </c>
      <c r="D1555">
        <v>16783</v>
      </c>
      <c r="E1555" t="s">
        <v>7367</v>
      </c>
      <c r="G1555" t="s">
        <v>7370</v>
      </c>
      <c r="I1555" t="s">
        <v>7368</v>
      </c>
      <c r="J1555">
        <v>38</v>
      </c>
      <c r="K1555" s="1" t="s">
        <v>453</v>
      </c>
      <c r="L1555" t="s">
        <v>3357</v>
      </c>
      <c r="M1555">
        <v>16142</v>
      </c>
      <c r="N1555">
        <v>5</v>
      </c>
      <c r="O1555">
        <v>28</v>
      </c>
      <c r="P1555" t="s">
        <v>13418</v>
      </c>
      <c r="Q1555" t="s">
        <v>494</v>
      </c>
      <c r="R1555" t="s">
        <v>578</v>
      </c>
      <c r="T1555" t="s">
        <v>1875</v>
      </c>
      <c r="U1555" t="s">
        <v>296</v>
      </c>
    </row>
    <row r="1556" spans="1:21" x14ac:dyDescent="0.3">
      <c r="A1556" s="1" t="s">
        <v>7371</v>
      </c>
      <c r="B1556" t="s">
        <v>350</v>
      </c>
      <c r="C1556" t="s">
        <v>7372</v>
      </c>
      <c r="D1556">
        <v>4294228</v>
      </c>
      <c r="E1556" t="s">
        <v>7371</v>
      </c>
      <c r="J1556">
        <v>9</v>
      </c>
      <c r="K1556" s="1" t="s">
        <v>350</v>
      </c>
      <c r="L1556" t="s">
        <v>2330</v>
      </c>
      <c r="M1556">
        <v>20284</v>
      </c>
      <c r="N1556">
        <v>0</v>
      </c>
      <c r="P1556" t="s">
        <v>13419</v>
      </c>
      <c r="Q1556" t="s">
        <v>426</v>
      </c>
      <c r="R1556" t="s">
        <v>334</v>
      </c>
      <c r="T1556" t="s">
        <v>2361</v>
      </c>
      <c r="U1556" t="s">
        <v>296</v>
      </c>
    </row>
    <row r="1557" spans="1:21" x14ac:dyDescent="0.3">
      <c r="A1557" s="1" t="s">
        <v>7373</v>
      </c>
      <c r="B1557" t="s">
        <v>350</v>
      </c>
      <c r="C1557" t="s">
        <v>7374</v>
      </c>
      <c r="E1557" t="s">
        <v>7373</v>
      </c>
      <c r="G1557" t="s">
        <v>5957</v>
      </c>
      <c r="J1557">
        <v>15</v>
      </c>
      <c r="K1557" s="1" t="s">
        <v>350</v>
      </c>
      <c r="L1557" t="s">
        <v>1984</v>
      </c>
      <c r="M1557">
        <v>17387</v>
      </c>
      <c r="N1557">
        <v>1</v>
      </c>
      <c r="O1557">
        <v>26</v>
      </c>
      <c r="P1557" t="s">
        <v>13420</v>
      </c>
      <c r="Q1557" t="s">
        <v>320</v>
      </c>
      <c r="R1557" t="s">
        <v>432</v>
      </c>
      <c r="T1557" t="s">
        <v>1088</v>
      </c>
      <c r="U1557" t="s">
        <v>296</v>
      </c>
    </row>
    <row r="1558" spans="1:21" x14ac:dyDescent="0.3">
      <c r="A1558" s="1" t="s">
        <v>2226</v>
      </c>
      <c r="B1558" t="s">
        <v>350</v>
      </c>
      <c r="C1558" t="s">
        <v>7376</v>
      </c>
      <c r="D1558">
        <v>10467</v>
      </c>
      <c r="E1558" t="s">
        <v>2226</v>
      </c>
      <c r="G1558" t="s">
        <v>7377</v>
      </c>
      <c r="J1558">
        <v>80</v>
      </c>
      <c r="K1558" s="1" t="s">
        <v>350</v>
      </c>
      <c r="L1558" t="s">
        <v>7375</v>
      </c>
      <c r="M1558">
        <v>7203</v>
      </c>
      <c r="N1558">
        <v>12</v>
      </c>
      <c r="O1558">
        <v>34</v>
      </c>
      <c r="P1558" t="s">
        <v>13421</v>
      </c>
      <c r="Q1558" t="s">
        <v>347</v>
      </c>
      <c r="R1558" t="s">
        <v>312</v>
      </c>
      <c r="T1558" t="s">
        <v>2191</v>
      </c>
      <c r="U1558" t="s">
        <v>296</v>
      </c>
    </row>
    <row r="1559" spans="1:21" x14ac:dyDescent="0.3">
      <c r="A1559" s="1" t="s">
        <v>7378</v>
      </c>
      <c r="B1559" t="s">
        <v>453</v>
      </c>
      <c r="C1559" t="s">
        <v>7380</v>
      </c>
      <c r="D1559">
        <v>12517</v>
      </c>
      <c r="E1559" t="s">
        <v>7378</v>
      </c>
      <c r="G1559" t="s">
        <v>7381</v>
      </c>
      <c r="J1559">
        <v>26</v>
      </c>
      <c r="K1559" s="1" t="s">
        <v>453</v>
      </c>
      <c r="L1559" t="s">
        <v>7379</v>
      </c>
      <c r="M1559">
        <v>9277</v>
      </c>
      <c r="N1559">
        <v>5</v>
      </c>
      <c r="O1559">
        <v>31</v>
      </c>
      <c r="P1559" t="s">
        <v>13422</v>
      </c>
      <c r="Q1559" t="s">
        <v>310</v>
      </c>
      <c r="R1559" t="s">
        <v>578</v>
      </c>
      <c r="T1559" t="s">
        <v>324</v>
      </c>
      <c r="U1559" t="s">
        <v>296</v>
      </c>
    </row>
    <row r="1560" spans="1:21" x14ac:dyDescent="0.3">
      <c r="A1560" s="1" t="s">
        <v>7382</v>
      </c>
      <c r="B1560" t="s">
        <v>323</v>
      </c>
      <c r="C1560" t="s">
        <v>7384</v>
      </c>
      <c r="D1560">
        <v>3065510</v>
      </c>
      <c r="E1560" t="s">
        <v>7382</v>
      </c>
      <c r="F1560" t="s">
        <v>917</v>
      </c>
      <c r="J1560">
        <v>86</v>
      </c>
      <c r="K1560" s="1" t="s">
        <v>323</v>
      </c>
      <c r="L1560" t="s">
        <v>7383</v>
      </c>
      <c r="M1560">
        <v>21352</v>
      </c>
      <c r="N1560">
        <v>0</v>
      </c>
      <c r="P1560" t="s">
        <v>13423</v>
      </c>
      <c r="Q1560" t="s">
        <v>331</v>
      </c>
      <c r="R1560" t="s">
        <v>595</v>
      </c>
      <c r="T1560" t="s">
        <v>370</v>
      </c>
      <c r="U1560" t="s">
        <v>300</v>
      </c>
    </row>
    <row r="1561" spans="1:21" x14ac:dyDescent="0.3">
      <c r="A1561" s="1" t="s">
        <v>7386</v>
      </c>
      <c r="B1561" t="s">
        <v>453</v>
      </c>
      <c r="C1561" t="s">
        <v>7388</v>
      </c>
      <c r="D1561">
        <v>2565602</v>
      </c>
      <c r="E1561" t="s">
        <v>7386</v>
      </c>
      <c r="G1561" t="s">
        <v>6092</v>
      </c>
      <c r="J1561">
        <v>39</v>
      </c>
      <c r="K1561" s="1" t="s">
        <v>453</v>
      </c>
      <c r="L1561" t="s">
        <v>7387</v>
      </c>
      <c r="M1561">
        <v>17216</v>
      </c>
      <c r="N1561">
        <v>1</v>
      </c>
      <c r="O1561">
        <v>25</v>
      </c>
      <c r="P1561" t="s">
        <v>13424</v>
      </c>
      <c r="Q1561" t="s">
        <v>399</v>
      </c>
      <c r="R1561" t="s">
        <v>349</v>
      </c>
      <c r="T1561" t="s">
        <v>676</v>
      </c>
      <c r="U1561" t="s">
        <v>296</v>
      </c>
    </row>
    <row r="1562" spans="1:21" x14ac:dyDescent="0.3">
      <c r="A1562" s="1" t="s">
        <v>7389</v>
      </c>
      <c r="B1562" t="s">
        <v>323</v>
      </c>
      <c r="C1562" t="s">
        <v>7390</v>
      </c>
      <c r="E1562" t="s">
        <v>7389</v>
      </c>
      <c r="G1562" t="s">
        <v>6167</v>
      </c>
      <c r="J1562">
        <v>86</v>
      </c>
      <c r="K1562" s="1" t="s">
        <v>323</v>
      </c>
      <c r="L1562" t="s">
        <v>4306</v>
      </c>
      <c r="M1562">
        <v>17377</v>
      </c>
      <c r="N1562">
        <v>0</v>
      </c>
      <c r="O1562">
        <v>28</v>
      </c>
      <c r="P1562" t="s">
        <v>13425</v>
      </c>
      <c r="Q1562" t="s">
        <v>426</v>
      </c>
      <c r="R1562" t="s">
        <v>528</v>
      </c>
      <c r="T1562" t="s">
        <v>3667</v>
      </c>
      <c r="U1562" t="s">
        <v>296</v>
      </c>
    </row>
    <row r="1563" spans="1:21" x14ac:dyDescent="0.3">
      <c r="A1563" s="1" t="s">
        <v>7391</v>
      </c>
      <c r="B1563" t="s">
        <v>439</v>
      </c>
      <c r="C1563" t="s">
        <v>7394</v>
      </c>
      <c r="D1563">
        <v>2578718</v>
      </c>
      <c r="E1563" t="s">
        <v>7391</v>
      </c>
      <c r="F1563" t="s">
        <v>1392</v>
      </c>
      <c r="G1563" t="s">
        <v>3735</v>
      </c>
      <c r="I1563" t="s">
        <v>7393</v>
      </c>
      <c r="J1563">
        <v>1</v>
      </c>
      <c r="K1563" s="1" t="s">
        <v>439</v>
      </c>
      <c r="L1563" t="s">
        <v>7392</v>
      </c>
      <c r="M1563">
        <v>18231</v>
      </c>
      <c r="N1563">
        <v>3</v>
      </c>
      <c r="O1563">
        <v>26</v>
      </c>
      <c r="P1563" t="s">
        <v>13426</v>
      </c>
      <c r="Q1563" t="s">
        <v>399</v>
      </c>
      <c r="R1563" t="s">
        <v>400</v>
      </c>
      <c r="T1563" t="s">
        <v>546</v>
      </c>
      <c r="U1563" t="s">
        <v>300</v>
      </c>
    </row>
    <row r="1564" spans="1:21" x14ac:dyDescent="0.3">
      <c r="A1564" s="1" t="s">
        <v>7395</v>
      </c>
      <c r="B1564" t="s">
        <v>313</v>
      </c>
      <c r="C1564" t="s">
        <v>7397</v>
      </c>
      <c r="D1564">
        <v>13606</v>
      </c>
      <c r="E1564" t="s">
        <v>7395</v>
      </c>
      <c r="G1564" t="s">
        <v>7398</v>
      </c>
      <c r="H1564">
        <v>3</v>
      </c>
      <c r="J1564">
        <v>7</v>
      </c>
      <c r="K1564" s="1" t="s">
        <v>313</v>
      </c>
      <c r="L1564" t="s">
        <v>802</v>
      </c>
      <c r="M1564">
        <v>13697</v>
      </c>
      <c r="N1564">
        <v>9</v>
      </c>
      <c r="O1564">
        <v>31</v>
      </c>
      <c r="P1564" t="s">
        <v>13427</v>
      </c>
      <c r="Q1564" t="s">
        <v>310</v>
      </c>
      <c r="R1564" t="s">
        <v>358</v>
      </c>
      <c r="T1564" t="s">
        <v>7396</v>
      </c>
      <c r="U1564" t="s">
        <v>296</v>
      </c>
    </row>
    <row r="1565" spans="1:21" x14ac:dyDescent="0.3">
      <c r="A1565" s="1" t="s">
        <v>7399</v>
      </c>
      <c r="B1565" t="s">
        <v>453</v>
      </c>
      <c r="C1565" t="s">
        <v>7402</v>
      </c>
      <c r="D1565">
        <v>3042429</v>
      </c>
      <c r="E1565" t="s">
        <v>7399</v>
      </c>
      <c r="F1565" t="s">
        <v>390</v>
      </c>
      <c r="G1565" t="s">
        <v>1847</v>
      </c>
      <c r="H1565">
        <v>4</v>
      </c>
      <c r="I1565" t="s">
        <v>7401</v>
      </c>
      <c r="J1565">
        <v>28</v>
      </c>
      <c r="K1565" s="1" t="s">
        <v>453</v>
      </c>
      <c r="L1565" t="s">
        <v>7400</v>
      </c>
      <c r="M1565">
        <v>18070</v>
      </c>
      <c r="N1565">
        <v>3</v>
      </c>
      <c r="O1565">
        <v>25</v>
      </c>
      <c r="P1565" t="s">
        <v>13428</v>
      </c>
      <c r="Q1565" t="s">
        <v>403</v>
      </c>
      <c r="R1565" t="s">
        <v>452</v>
      </c>
      <c r="T1565" t="s">
        <v>6875</v>
      </c>
      <c r="U1565" t="s">
        <v>300</v>
      </c>
    </row>
    <row r="1566" spans="1:21" x14ac:dyDescent="0.3">
      <c r="A1566" s="1" t="s">
        <v>7403</v>
      </c>
      <c r="B1566" t="s">
        <v>350</v>
      </c>
      <c r="C1566" t="s">
        <v>7405</v>
      </c>
      <c r="D1566">
        <v>4329471</v>
      </c>
      <c r="E1566" t="s">
        <v>7403</v>
      </c>
      <c r="F1566" t="s">
        <v>354</v>
      </c>
      <c r="G1566" t="s">
        <v>7406</v>
      </c>
      <c r="H1566">
        <v>4</v>
      </c>
      <c r="I1566" t="s">
        <v>7404</v>
      </c>
      <c r="J1566">
        <v>84</v>
      </c>
      <c r="K1566" s="1" t="s">
        <v>350</v>
      </c>
      <c r="L1566" t="s">
        <v>315</v>
      </c>
      <c r="M1566">
        <v>20310</v>
      </c>
      <c r="N1566">
        <v>1</v>
      </c>
      <c r="O1566">
        <v>26</v>
      </c>
      <c r="P1566" t="s">
        <v>13429</v>
      </c>
      <c r="Q1566" t="s">
        <v>403</v>
      </c>
      <c r="R1566" t="s">
        <v>634</v>
      </c>
      <c r="T1566" t="s">
        <v>3852</v>
      </c>
      <c r="U1566" t="s">
        <v>306</v>
      </c>
    </row>
    <row r="1567" spans="1:21" x14ac:dyDescent="0.3">
      <c r="A1567" s="1" t="s">
        <v>7407</v>
      </c>
      <c r="B1567" t="s">
        <v>350</v>
      </c>
      <c r="C1567" t="s">
        <v>7409</v>
      </c>
      <c r="D1567">
        <v>2567965</v>
      </c>
      <c r="E1567" t="s">
        <v>7407</v>
      </c>
      <c r="G1567" t="s">
        <v>741</v>
      </c>
      <c r="H1567">
        <v>3</v>
      </c>
      <c r="J1567">
        <v>13</v>
      </c>
      <c r="K1567" s="1" t="s">
        <v>350</v>
      </c>
      <c r="L1567" t="s">
        <v>802</v>
      </c>
      <c r="M1567">
        <v>16993</v>
      </c>
      <c r="N1567">
        <v>4</v>
      </c>
      <c r="O1567">
        <v>25</v>
      </c>
      <c r="P1567" t="s">
        <v>13430</v>
      </c>
      <c r="Q1567" t="s">
        <v>320</v>
      </c>
      <c r="R1567" t="s">
        <v>1240</v>
      </c>
      <c r="T1567" t="s">
        <v>7408</v>
      </c>
      <c r="U1567" t="s">
        <v>296</v>
      </c>
    </row>
    <row r="1568" spans="1:21" x14ac:dyDescent="0.3">
      <c r="A1568" s="1" t="s">
        <v>7410</v>
      </c>
      <c r="B1568" t="s">
        <v>453</v>
      </c>
      <c r="C1568" t="s">
        <v>7411</v>
      </c>
      <c r="D1568">
        <v>4420894</v>
      </c>
      <c r="E1568" t="s">
        <v>7410</v>
      </c>
      <c r="F1568" t="s">
        <v>710</v>
      </c>
      <c r="G1568" t="s">
        <v>2423</v>
      </c>
      <c r="H1568">
        <v>9</v>
      </c>
      <c r="J1568">
        <v>45</v>
      </c>
      <c r="K1568" s="1" t="s">
        <v>453</v>
      </c>
      <c r="L1568" t="s">
        <v>4664</v>
      </c>
      <c r="M1568">
        <v>21097</v>
      </c>
      <c r="N1568">
        <v>0</v>
      </c>
      <c r="O1568">
        <v>28</v>
      </c>
      <c r="P1568" t="s">
        <v>13431</v>
      </c>
      <c r="Q1568" t="s">
        <v>399</v>
      </c>
      <c r="R1568" t="s">
        <v>432</v>
      </c>
      <c r="T1568" t="s">
        <v>2067</v>
      </c>
      <c r="U1568" t="s">
        <v>306</v>
      </c>
    </row>
    <row r="1569" spans="1:21" x14ac:dyDescent="0.3">
      <c r="A1569" s="1" t="s">
        <v>7412</v>
      </c>
      <c r="B1569" t="s">
        <v>453</v>
      </c>
      <c r="C1569" t="s">
        <v>7415</v>
      </c>
      <c r="D1569">
        <v>16885</v>
      </c>
      <c r="E1569" t="s">
        <v>7412</v>
      </c>
      <c r="G1569" t="s">
        <v>7416</v>
      </c>
      <c r="H1569">
        <v>6</v>
      </c>
      <c r="J1569">
        <v>36</v>
      </c>
      <c r="K1569" s="1" t="s">
        <v>453</v>
      </c>
      <c r="L1569" t="s">
        <v>7414</v>
      </c>
      <c r="M1569">
        <v>16423</v>
      </c>
      <c r="N1569">
        <v>1</v>
      </c>
      <c r="O1569">
        <v>27</v>
      </c>
      <c r="P1569" t="s">
        <v>13432</v>
      </c>
      <c r="Q1569" t="s">
        <v>494</v>
      </c>
      <c r="R1569" t="s">
        <v>653</v>
      </c>
      <c r="T1569" t="s">
        <v>7413</v>
      </c>
      <c r="U1569" t="s">
        <v>296</v>
      </c>
    </row>
    <row r="1570" spans="1:21" x14ac:dyDescent="0.3">
      <c r="A1570" s="1" t="s">
        <v>7417</v>
      </c>
      <c r="B1570" t="s">
        <v>323</v>
      </c>
      <c r="C1570" t="s">
        <v>7419</v>
      </c>
      <c r="D1570">
        <v>16766</v>
      </c>
      <c r="E1570" t="s">
        <v>7417</v>
      </c>
      <c r="G1570" t="s">
        <v>6832</v>
      </c>
      <c r="J1570">
        <v>87</v>
      </c>
      <c r="K1570" s="1" t="s">
        <v>323</v>
      </c>
      <c r="L1570" t="s">
        <v>7418</v>
      </c>
      <c r="M1570">
        <v>16200</v>
      </c>
      <c r="N1570">
        <v>5</v>
      </c>
      <c r="O1570">
        <v>27</v>
      </c>
      <c r="P1570" t="s">
        <v>13433</v>
      </c>
      <c r="Q1570" t="s">
        <v>295</v>
      </c>
      <c r="R1570" t="s">
        <v>1618</v>
      </c>
      <c r="S1570" t="s">
        <v>512</v>
      </c>
      <c r="T1570" t="s">
        <v>1862</v>
      </c>
      <c r="U1570" t="s">
        <v>513</v>
      </c>
    </row>
    <row r="1571" spans="1:21" x14ac:dyDescent="0.3">
      <c r="A1571" s="1" t="s">
        <v>192</v>
      </c>
      <c r="B1571" t="s">
        <v>453</v>
      </c>
      <c r="C1571" t="s">
        <v>7422</v>
      </c>
      <c r="D1571">
        <v>15826</v>
      </c>
      <c r="E1571" t="s">
        <v>192</v>
      </c>
      <c r="F1571" t="s">
        <v>412</v>
      </c>
      <c r="G1571" t="s">
        <v>1658</v>
      </c>
      <c r="H1571">
        <v>2</v>
      </c>
      <c r="I1571" t="s">
        <v>7421</v>
      </c>
      <c r="J1571">
        <v>25</v>
      </c>
      <c r="K1571" s="1" t="s">
        <v>453</v>
      </c>
      <c r="L1571" t="s">
        <v>4335</v>
      </c>
      <c r="M1571">
        <v>14916</v>
      </c>
      <c r="N1571">
        <v>6</v>
      </c>
      <c r="O1571">
        <v>27</v>
      </c>
      <c r="P1571" t="s">
        <v>13434</v>
      </c>
      <c r="Q1571" t="s">
        <v>399</v>
      </c>
      <c r="R1571" t="s">
        <v>364</v>
      </c>
      <c r="T1571" t="s">
        <v>7420</v>
      </c>
      <c r="U1571" t="s">
        <v>300</v>
      </c>
    </row>
    <row r="1572" spans="1:21" x14ac:dyDescent="0.3">
      <c r="A1572" s="1" t="s">
        <v>7423</v>
      </c>
      <c r="B1572" t="s">
        <v>453</v>
      </c>
      <c r="C1572" t="s">
        <v>7426</v>
      </c>
      <c r="D1572">
        <v>15994</v>
      </c>
      <c r="E1572" t="s">
        <v>7423</v>
      </c>
      <c r="F1572" t="s">
        <v>724</v>
      </c>
      <c r="G1572" t="s">
        <v>2033</v>
      </c>
      <c r="H1572">
        <v>3</v>
      </c>
      <c r="I1572" t="s">
        <v>7425</v>
      </c>
      <c r="J1572">
        <v>25</v>
      </c>
      <c r="K1572" s="1" t="s">
        <v>453</v>
      </c>
      <c r="L1572" t="s">
        <v>5161</v>
      </c>
      <c r="M1572">
        <v>15126</v>
      </c>
      <c r="N1572">
        <v>6</v>
      </c>
      <c r="O1572">
        <v>28</v>
      </c>
      <c r="P1572" t="s">
        <v>13435</v>
      </c>
      <c r="Q1572" t="s">
        <v>403</v>
      </c>
      <c r="R1572" t="s">
        <v>653</v>
      </c>
      <c r="T1572" t="s">
        <v>7424</v>
      </c>
      <c r="U1572" t="s">
        <v>300</v>
      </c>
    </row>
    <row r="1573" spans="1:21" x14ac:dyDescent="0.3">
      <c r="A1573" s="1" t="s">
        <v>7427</v>
      </c>
      <c r="B1573" t="s">
        <v>350</v>
      </c>
      <c r="C1573" t="s">
        <v>7429</v>
      </c>
      <c r="D1573">
        <v>15878</v>
      </c>
      <c r="E1573" t="s">
        <v>7427</v>
      </c>
      <c r="G1573" t="s">
        <v>7246</v>
      </c>
      <c r="I1573" t="s">
        <v>7428</v>
      </c>
      <c r="J1573">
        <v>83</v>
      </c>
      <c r="K1573" s="1" t="s">
        <v>350</v>
      </c>
      <c r="L1573" t="s">
        <v>516</v>
      </c>
      <c r="M1573">
        <v>15088</v>
      </c>
      <c r="N1573">
        <v>6</v>
      </c>
      <c r="O1573">
        <v>29</v>
      </c>
      <c r="P1573" t="s">
        <v>13436</v>
      </c>
      <c r="Q1573" t="s">
        <v>347</v>
      </c>
      <c r="R1573" t="s">
        <v>452</v>
      </c>
      <c r="T1573" t="s">
        <v>1875</v>
      </c>
      <c r="U1573" t="s">
        <v>296</v>
      </c>
    </row>
    <row r="1574" spans="1:21" x14ac:dyDescent="0.3">
      <c r="A1574" s="1" t="s">
        <v>7430</v>
      </c>
      <c r="B1574" t="s">
        <v>350</v>
      </c>
      <c r="C1574" t="s">
        <v>7433</v>
      </c>
      <c r="D1574">
        <v>4264340</v>
      </c>
      <c r="E1574" t="s">
        <v>7430</v>
      </c>
      <c r="J1574">
        <v>83</v>
      </c>
      <c r="K1574" s="1" t="s">
        <v>350</v>
      </c>
      <c r="L1574" t="s">
        <v>7432</v>
      </c>
      <c r="M1574">
        <v>21404</v>
      </c>
      <c r="N1574">
        <v>0</v>
      </c>
      <c r="P1574" t="s">
        <v>13437</v>
      </c>
      <c r="Q1574" t="s">
        <v>403</v>
      </c>
      <c r="R1574" t="s">
        <v>66</v>
      </c>
      <c r="T1574" t="s">
        <v>7431</v>
      </c>
      <c r="U1574" t="s">
        <v>296</v>
      </c>
    </row>
    <row r="1575" spans="1:21" x14ac:dyDescent="0.3">
      <c r="A1575" s="1" t="s">
        <v>7434</v>
      </c>
      <c r="B1575" t="s">
        <v>350</v>
      </c>
      <c r="C1575" t="s">
        <v>1494</v>
      </c>
      <c r="D1575">
        <v>15885</v>
      </c>
      <c r="E1575" t="s">
        <v>7434</v>
      </c>
      <c r="F1575" t="s">
        <v>390</v>
      </c>
      <c r="G1575" t="s">
        <v>7436</v>
      </c>
      <c r="I1575" t="s">
        <v>7435</v>
      </c>
      <c r="J1575">
        <v>84</v>
      </c>
      <c r="K1575" s="1" t="s">
        <v>350</v>
      </c>
      <c r="L1575" t="s">
        <v>1129</v>
      </c>
      <c r="M1575">
        <v>15141</v>
      </c>
      <c r="N1575">
        <v>6</v>
      </c>
      <c r="O1575">
        <v>30</v>
      </c>
      <c r="P1575" t="s">
        <v>13438</v>
      </c>
      <c r="Q1575" t="s">
        <v>347</v>
      </c>
      <c r="R1575" t="s">
        <v>438</v>
      </c>
      <c r="T1575" t="s">
        <v>383</v>
      </c>
      <c r="U1575" t="s">
        <v>300</v>
      </c>
    </row>
    <row r="1576" spans="1:21" x14ac:dyDescent="0.3">
      <c r="A1576" s="1" t="s">
        <v>7437</v>
      </c>
      <c r="B1576" t="s">
        <v>350</v>
      </c>
      <c r="C1576" t="s">
        <v>7439</v>
      </c>
      <c r="D1576">
        <v>2578369</v>
      </c>
      <c r="E1576" t="s">
        <v>7437</v>
      </c>
      <c r="F1576" t="s">
        <v>901</v>
      </c>
      <c r="G1576" t="s">
        <v>1892</v>
      </c>
      <c r="H1576">
        <v>2</v>
      </c>
      <c r="I1576" t="s">
        <v>7438</v>
      </c>
      <c r="J1576">
        <v>13</v>
      </c>
      <c r="K1576" s="1" t="s">
        <v>350</v>
      </c>
      <c r="L1576" t="s">
        <v>700</v>
      </c>
      <c r="M1576">
        <v>18717</v>
      </c>
      <c r="N1576">
        <v>3</v>
      </c>
      <c r="O1576">
        <v>26</v>
      </c>
      <c r="P1576" t="s">
        <v>13439</v>
      </c>
      <c r="Q1576" t="s">
        <v>403</v>
      </c>
      <c r="R1576" t="s">
        <v>400</v>
      </c>
      <c r="T1576" t="s">
        <v>3027</v>
      </c>
      <c r="U1576" t="s">
        <v>300</v>
      </c>
    </row>
    <row r="1577" spans="1:21" x14ac:dyDescent="0.3">
      <c r="A1577" s="1" t="s">
        <v>7440</v>
      </c>
      <c r="B1577" t="s">
        <v>453</v>
      </c>
      <c r="C1577" t="s">
        <v>7442</v>
      </c>
      <c r="D1577">
        <v>2515934</v>
      </c>
      <c r="E1577" t="s">
        <v>7440</v>
      </c>
      <c r="G1577" t="s">
        <v>4243</v>
      </c>
      <c r="I1577" t="s">
        <v>7441</v>
      </c>
      <c r="J1577">
        <v>30</v>
      </c>
      <c r="K1577" s="1" t="s">
        <v>453</v>
      </c>
      <c r="L1577" t="s">
        <v>5361</v>
      </c>
      <c r="M1577">
        <v>17197</v>
      </c>
      <c r="N1577">
        <v>4</v>
      </c>
      <c r="O1577">
        <v>27</v>
      </c>
      <c r="P1577" t="s">
        <v>13440</v>
      </c>
      <c r="Q1577" t="s">
        <v>494</v>
      </c>
      <c r="R1577" t="s">
        <v>653</v>
      </c>
      <c r="T1577" t="s">
        <v>340</v>
      </c>
      <c r="U1577" t="s">
        <v>296</v>
      </c>
    </row>
    <row r="1578" spans="1:21" x14ac:dyDescent="0.3">
      <c r="A1578" s="1" t="s">
        <v>7443</v>
      </c>
      <c r="B1578" t="s">
        <v>350</v>
      </c>
      <c r="C1578" t="s">
        <v>7445</v>
      </c>
      <c r="D1578">
        <v>3045283</v>
      </c>
      <c r="E1578" t="s">
        <v>7443</v>
      </c>
      <c r="G1578" t="s">
        <v>711</v>
      </c>
      <c r="J1578">
        <v>82</v>
      </c>
      <c r="K1578" s="1" t="s">
        <v>350</v>
      </c>
      <c r="L1578" t="s">
        <v>7444</v>
      </c>
      <c r="M1578">
        <v>19545</v>
      </c>
      <c r="N1578">
        <v>2</v>
      </c>
      <c r="O1578">
        <v>24</v>
      </c>
      <c r="P1578" t="s">
        <v>13441</v>
      </c>
      <c r="Q1578" t="s">
        <v>347</v>
      </c>
      <c r="R1578" t="s">
        <v>931</v>
      </c>
      <c r="T1578" t="s">
        <v>1236</v>
      </c>
      <c r="U1578" t="s">
        <v>296</v>
      </c>
    </row>
    <row r="1579" spans="1:21" x14ac:dyDescent="0.3">
      <c r="A1579" s="1" t="s">
        <v>7446</v>
      </c>
      <c r="C1579" t="s">
        <v>7448</v>
      </c>
      <c r="E1579" t="s">
        <v>7446</v>
      </c>
      <c r="F1579" t="s">
        <v>710</v>
      </c>
      <c r="J1579">
        <v>0</v>
      </c>
      <c r="K1579" s="1" t="s">
        <v>297</v>
      </c>
      <c r="L1579" t="s">
        <v>7447</v>
      </c>
      <c r="M1579">
        <v>19710</v>
      </c>
      <c r="N1579">
        <v>0</v>
      </c>
      <c r="P1579" t="s">
        <v>12835</v>
      </c>
      <c r="Q1579" t="s">
        <v>297</v>
      </c>
      <c r="R1579" t="s">
        <v>297</v>
      </c>
      <c r="T1579" t="s">
        <v>3702</v>
      </c>
      <c r="U1579" t="s">
        <v>300</v>
      </c>
    </row>
    <row r="1580" spans="1:21" x14ac:dyDescent="0.3">
      <c r="A1580" s="1" t="s">
        <v>7449</v>
      </c>
      <c r="C1580" t="s">
        <v>7450</v>
      </c>
      <c r="E1580" t="s">
        <v>7449</v>
      </c>
      <c r="J1580">
        <v>0</v>
      </c>
      <c r="K1580" s="1" t="s">
        <v>297</v>
      </c>
      <c r="L1580" t="s">
        <v>4663</v>
      </c>
      <c r="M1580">
        <v>18823</v>
      </c>
      <c r="N1580">
        <v>0</v>
      </c>
      <c r="P1580" t="s">
        <v>13442</v>
      </c>
      <c r="Q1580" t="s">
        <v>297</v>
      </c>
      <c r="R1580" t="s">
        <v>297</v>
      </c>
      <c r="T1580" t="s">
        <v>1557</v>
      </c>
      <c r="U1580" t="s">
        <v>296</v>
      </c>
    </row>
    <row r="1581" spans="1:21" x14ac:dyDescent="0.3">
      <c r="A1581" s="1" t="s">
        <v>7451</v>
      </c>
      <c r="B1581" t="s">
        <v>453</v>
      </c>
      <c r="C1581" t="s">
        <v>7454</v>
      </c>
      <c r="D1581">
        <v>3928461</v>
      </c>
      <c r="E1581" t="s">
        <v>7451</v>
      </c>
      <c r="F1581" t="s">
        <v>337</v>
      </c>
      <c r="G1581" t="s">
        <v>2354</v>
      </c>
      <c r="H1581">
        <v>7</v>
      </c>
      <c r="I1581" t="s">
        <v>7453</v>
      </c>
      <c r="J1581">
        <v>47</v>
      </c>
      <c r="K1581" s="1" t="s">
        <v>453</v>
      </c>
      <c r="L1581" t="s">
        <v>416</v>
      </c>
      <c r="M1581">
        <v>20562</v>
      </c>
      <c r="N1581">
        <v>1</v>
      </c>
      <c r="O1581">
        <v>23</v>
      </c>
      <c r="P1581" t="s">
        <v>13443</v>
      </c>
      <c r="Q1581" t="s">
        <v>331</v>
      </c>
      <c r="R1581" t="s">
        <v>1240</v>
      </c>
      <c r="T1581" t="s">
        <v>7452</v>
      </c>
      <c r="U1581" t="s">
        <v>300</v>
      </c>
    </row>
    <row r="1582" spans="1:21" x14ac:dyDescent="0.3">
      <c r="A1582" s="1" t="s">
        <v>7455</v>
      </c>
      <c r="B1582" t="s">
        <v>453</v>
      </c>
      <c r="C1582" t="s">
        <v>7456</v>
      </c>
      <c r="D1582">
        <v>4038441</v>
      </c>
      <c r="E1582" t="s">
        <v>7455</v>
      </c>
      <c r="F1582" t="s">
        <v>337</v>
      </c>
      <c r="G1582" t="s">
        <v>7457</v>
      </c>
      <c r="H1582">
        <v>3</v>
      </c>
      <c r="J1582">
        <v>43</v>
      </c>
      <c r="K1582" s="1" t="s">
        <v>453</v>
      </c>
      <c r="L1582" t="s">
        <v>2066</v>
      </c>
      <c r="M1582">
        <v>20802</v>
      </c>
      <c r="N1582">
        <v>0</v>
      </c>
      <c r="O1582">
        <v>21</v>
      </c>
      <c r="P1582" t="s">
        <v>13444</v>
      </c>
      <c r="Q1582" t="s">
        <v>403</v>
      </c>
      <c r="R1582" t="s">
        <v>794</v>
      </c>
      <c r="T1582" t="s">
        <v>6790</v>
      </c>
      <c r="U1582" t="s">
        <v>300</v>
      </c>
    </row>
    <row r="1583" spans="1:21" x14ac:dyDescent="0.3">
      <c r="A1583" s="1" t="s">
        <v>7458</v>
      </c>
      <c r="B1583" t="s">
        <v>453</v>
      </c>
      <c r="C1583" t="s">
        <v>7460</v>
      </c>
      <c r="D1583">
        <v>3135736</v>
      </c>
      <c r="E1583" t="s">
        <v>7458</v>
      </c>
      <c r="F1583" t="s">
        <v>672</v>
      </c>
      <c r="J1583">
        <v>43</v>
      </c>
      <c r="K1583" s="1" t="s">
        <v>453</v>
      </c>
      <c r="L1583" t="s">
        <v>1561</v>
      </c>
      <c r="M1583">
        <v>21283</v>
      </c>
      <c r="N1583">
        <v>0</v>
      </c>
      <c r="P1583" t="s">
        <v>13445</v>
      </c>
      <c r="Q1583" t="s">
        <v>347</v>
      </c>
      <c r="R1583" t="s">
        <v>528</v>
      </c>
      <c r="T1583" t="s">
        <v>7459</v>
      </c>
      <c r="U1583" t="s">
        <v>300</v>
      </c>
    </row>
    <row r="1584" spans="1:21" x14ac:dyDescent="0.3">
      <c r="A1584" s="1" t="s">
        <v>7461</v>
      </c>
      <c r="B1584" t="s">
        <v>313</v>
      </c>
      <c r="C1584" t="s">
        <v>7463</v>
      </c>
      <c r="D1584">
        <v>16736</v>
      </c>
      <c r="E1584" t="s">
        <v>7461</v>
      </c>
      <c r="G1584" t="s">
        <v>7406</v>
      </c>
      <c r="J1584">
        <v>2</v>
      </c>
      <c r="K1584" s="1" t="s">
        <v>313</v>
      </c>
      <c r="L1584" t="s">
        <v>7462</v>
      </c>
      <c r="M1584">
        <v>16135</v>
      </c>
      <c r="N1584">
        <v>5</v>
      </c>
      <c r="O1584">
        <v>26</v>
      </c>
      <c r="P1584" t="s">
        <v>13446</v>
      </c>
      <c r="Q1584" t="s">
        <v>310</v>
      </c>
      <c r="R1584" t="s">
        <v>931</v>
      </c>
      <c r="T1584" t="s">
        <v>328</v>
      </c>
      <c r="U1584" t="s">
        <v>296</v>
      </c>
    </row>
    <row r="1585" spans="1:21" x14ac:dyDescent="0.3">
      <c r="A1585" s="1" t="s">
        <v>7466</v>
      </c>
      <c r="B1585" t="s">
        <v>350</v>
      </c>
      <c r="C1585" t="s">
        <v>7468</v>
      </c>
      <c r="D1585">
        <v>3126002</v>
      </c>
      <c r="E1585" t="s">
        <v>7466</v>
      </c>
      <c r="F1585" t="s">
        <v>481</v>
      </c>
      <c r="G1585" t="s">
        <v>7469</v>
      </c>
      <c r="I1585" t="s">
        <v>7467</v>
      </c>
      <c r="J1585">
        <v>13</v>
      </c>
      <c r="K1585" s="1" t="s">
        <v>350</v>
      </c>
      <c r="L1585" t="s">
        <v>1248</v>
      </c>
      <c r="M1585">
        <v>20224</v>
      </c>
      <c r="N1585">
        <v>1</v>
      </c>
      <c r="O1585">
        <v>23</v>
      </c>
      <c r="P1585" t="s">
        <v>13447</v>
      </c>
      <c r="Q1585" t="s">
        <v>331</v>
      </c>
      <c r="R1585" t="s">
        <v>733</v>
      </c>
      <c r="T1585" t="s">
        <v>2067</v>
      </c>
      <c r="U1585" t="s">
        <v>306</v>
      </c>
    </row>
    <row r="1586" spans="1:21" x14ac:dyDescent="0.3">
      <c r="A1586" s="1" t="s">
        <v>7470</v>
      </c>
      <c r="B1586" t="s">
        <v>453</v>
      </c>
      <c r="C1586" t="s">
        <v>7471</v>
      </c>
      <c r="D1586">
        <v>13214</v>
      </c>
      <c r="E1586" t="s">
        <v>7470</v>
      </c>
      <c r="G1586" t="s">
        <v>7472</v>
      </c>
      <c r="J1586">
        <v>44</v>
      </c>
      <c r="K1586" s="1" t="s">
        <v>453</v>
      </c>
      <c r="L1586" t="s">
        <v>2944</v>
      </c>
      <c r="M1586">
        <v>12506</v>
      </c>
      <c r="N1586">
        <v>7</v>
      </c>
      <c r="O1586">
        <v>32</v>
      </c>
      <c r="P1586" t="s">
        <v>13448</v>
      </c>
      <c r="Q1586" t="s">
        <v>347</v>
      </c>
      <c r="R1586" t="s">
        <v>977</v>
      </c>
      <c r="T1586" t="s">
        <v>945</v>
      </c>
      <c r="U1586" t="s">
        <v>296</v>
      </c>
    </row>
    <row r="1587" spans="1:21" x14ac:dyDescent="0.3">
      <c r="A1587" s="1" t="s">
        <v>7473</v>
      </c>
      <c r="B1587" t="s">
        <v>313</v>
      </c>
      <c r="C1587" t="s">
        <v>7476</v>
      </c>
      <c r="D1587">
        <v>3040535</v>
      </c>
      <c r="E1587" t="s">
        <v>7473</v>
      </c>
      <c r="F1587" t="s">
        <v>481</v>
      </c>
      <c r="G1587" t="s">
        <v>1283</v>
      </c>
      <c r="H1587">
        <v>3</v>
      </c>
      <c r="I1587" t="s">
        <v>7475</v>
      </c>
      <c r="J1587">
        <v>6</v>
      </c>
      <c r="K1587" s="1" t="s">
        <v>313</v>
      </c>
      <c r="L1587" t="s">
        <v>7474</v>
      </c>
      <c r="M1587">
        <v>20089</v>
      </c>
      <c r="N1587">
        <v>1</v>
      </c>
      <c r="O1587">
        <v>24</v>
      </c>
      <c r="P1587" t="s">
        <v>13449</v>
      </c>
      <c r="Q1587" t="s">
        <v>320</v>
      </c>
      <c r="R1587" t="s">
        <v>977</v>
      </c>
      <c r="T1587" t="s">
        <v>4189</v>
      </c>
      <c r="U1587" t="s">
        <v>306</v>
      </c>
    </row>
    <row r="1588" spans="1:21" x14ac:dyDescent="0.3">
      <c r="A1588" s="1" t="s">
        <v>190</v>
      </c>
      <c r="B1588" t="s">
        <v>350</v>
      </c>
      <c r="C1588" t="s">
        <v>7479</v>
      </c>
      <c r="D1588">
        <v>14912</v>
      </c>
      <c r="E1588" t="s">
        <v>190</v>
      </c>
      <c r="F1588" t="s">
        <v>390</v>
      </c>
      <c r="G1588" t="s">
        <v>3675</v>
      </c>
      <c r="H1588">
        <v>1</v>
      </c>
      <c r="I1588" t="s">
        <v>7478</v>
      </c>
      <c r="J1588">
        <v>17</v>
      </c>
      <c r="K1588" s="1" t="s">
        <v>350</v>
      </c>
      <c r="L1588" t="s">
        <v>5763</v>
      </c>
      <c r="M1588">
        <v>14187</v>
      </c>
      <c r="N1588">
        <v>7</v>
      </c>
      <c r="O1588">
        <v>29</v>
      </c>
      <c r="P1588" t="s">
        <v>13450</v>
      </c>
      <c r="Q1588" t="s">
        <v>320</v>
      </c>
      <c r="R1588" t="s">
        <v>595</v>
      </c>
      <c r="T1588" t="s">
        <v>7477</v>
      </c>
      <c r="U1588" t="s">
        <v>300</v>
      </c>
    </row>
    <row r="1589" spans="1:21" x14ac:dyDescent="0.3">
      <c r="A1589" s="1" t="s">
        <v>7480</v>
      </c>
      <c r="B1589" t="s">
        <v>453</v>
      </c>
      <c r="C1589" t="s">
        <v>7481</v>
      </c>
      <c r="D1589">
        <v>3140525</v>
      </c>
      <c r="E1589" t="s">
        <v>7480</v>
      </c>
      <c r="F1589" t="s">
        <v>373</v>
      </c>
      <c r="G1589" t="s">
        <v>7482</v>
      </c>
      <c r="H1589">
        <v>8</v>
      </c>
      <c r="J1589">
        <v>35</v>
      </c>
      <c r="K1589" s="1" t="s">
        <v>453</v>
      </c>
      <c r="L1589" t="s">
        <v>894</v>
      </c>
      <c r="M1589">
        <v>20078</v>
      </c>
      <c r="N1589">
        <v>1</v>
      </c>
      <c r="O1589">
        <v>26</v>
      </c>
      <c r="P1589" t="s">
        <v>13451</v>
      </c>
      <c r="Q1589" t="s">
        <v>494</v>
      </c>
      <c r="R1589" t="s">
        <v>414</v>
      </c>
      <c r="T1589" t="s">
        <v>7238</v>
      </c>
      <c r="U1589" t="s">
        <v>306</v>
      </c>
    </row>
    <row r="1590" spans="1:21" x14ac:dyDescent="0.3">
      <c r="A1590" s="1" t="s">
        <v>7483</v>
      </c>
      <c r="B1590" t="s">
        <v>323</v>
      </c>
      <c r="C1590" t="s">
        <v>7484</v>
      </c>
      <c r="D1590">
        <v>2573419</v>
      </c>
      <c r="E1590" t="s">
        <v>7483</v>
      </c>
      <c r="G1590" t="s">
        <v>3817</v>
      </c>
      <c r="J1590">
        <v>0</v>
      </c>
      <c r="K1590" s="1" t="s">
        <v>323</v>
      </c>
      <c r="L1590" t="s">
        <v>1720</v>
      </c>
      <c r="M1590">
        <v>17240</v>
      </c>
      <c r="N1590">
        <v>1</v>
      </c>
      <c r="O1590">
        <v>25</v>
      </c>
      <c r="P1590" t="s">
        <v>13452</v>
      </c>
      <c r="Q1590" t="s">
        <v>426</v>
      </c>
      <c r="R1590" t="s">
        <v>585</v>
      </c>
      <c r="T1590" t="s">
        <v>3076</v>
      </c>
      <c r="U1590" t="s">
        <v>296</v>
      </c>
    </row>
    <row r="1591" spans="1:21" x14ac:dyDescent="0.3">
      <c r="A1591" s="1" t="s">
        <v>7487</v>
      </c>
      <c r="B1591" t="s">
        <v>439</v>
      </c>
      <c r="C1591" t="s">
        <v>7488</v>
      </c>
      <c r="D1591">
        <v>2971658</v>
      </c>
      <c r="E1591" t="s">
        <v>7487</v>
      </c>
      <c r="G1591" t="s">
        <v>4558</v>
      </c>
      <c r="H1591">
        <v>2</v>
      </c>
      <c r="J1591">
        <v>17</v>
      </c>
      <c r="K1591" s="1" t="s">
        <v>439</v>
      </c>
      <c r="L1591" t="s">
        <v>2123</v>
      </c>
      <c r="M1591">
        <v>19436</v>
      </c>
      <c r="N1591">
        <v>0</v>
      </c>
      <c r="O1591">
        <v>28</v>
      </c>
      <c r="P1591" t="s">
        <v>13453</v>
      </c>
      <c r="Q1591" t="s">
        <v>403</v>
      </c>
      <c r="R1591" t="s">
        <v>319</v>
      </c>
      <c r="T1591" t="s">
        <v>1927</v>
      </c>
      <c r="U1591" t="s">
        <v>296</v>
      </c>
    </row>
    <row r="1592" spans="1:21" x14ac:dyDescent="0.3">
      <c r="A1592" s="1" t="s">
        <v>7489</v>
      </c>
      <c r="B1592" t="s">
        <v>350</v>
      </c>
      <c r="C1592" t="s">
        <v>7491</v>
      </c>
      <c r="E1592" t="s">
        <v>7489</v>
      </c>
      <c r="G1592" t="s">
        <v>7323</v>
      </c>
      <c r="J1592">
        <v>16</v>
      </c>
      <c r="K1592" s="1" t="s">
        <v>350</v>
      </c>
      <c r="L1592" t="s">
        <v>3145</v>
      </c>
      <c r="M1592">
        <v>15470</v>
      </c>
      <c r="N1592">
        <v>2</v>
      </c>
      <c r="O1592">
        <v>26</v>
      </c>
      <c r="P1592" t="s">
        <v>13454</v>
      </c>
      <c r="Q1592" t="s">
        <v>347</v>
      </c>
      <c r="R1592" t="s">
        <v>606</v>
      </c>
      <c r="T1592" t="s">
        <v>7490</v>
      </c>
      <c r="U1592" t="s">
        <v>296</v>
      </c>
    </row>
    <row r="1593" spans="1:21" x14ac:dyDescent="0.3">
      <c r="A1593" s="1" t="s">
        <v>7494</v>
      </c>
      <c r="B1593" t="s">
        <v>453</v>
      </c>
      <c r="C1593" t="s">
        <v>7496</v>
      </c>
      <c r="D1593">
        <v>14017</v>
      </c>
      <c r="E1593" t="s">
        <v>7494</v>
      </c>
      <c r="G1593" t="s">
        <v>7497</v>
      </c>
      <c r="I1593" t="s">
        <v>7495</v>
      </c>
      <c r="J1593">
        <v>35</v>
      </c>
      <c r="K1593" s="1" t="s">
        <v>453</v>
      </c>
      <c r="L1593" t="s">
        <v>1606</v>
      </c>
      <c r="M1593">
        <v>12780</v>
      </c>
      <c r="N1593">
        <v>8</v>
      </c>
      <c r="O1593">
        <v>30</v>
      </c>
      <c r="P1593" t="s">
        <v>13455</v>
      </c>
      <c r="Q1593" t="s">
        <v>403</v>
      </c>
      <c r="R1593" t="s">
        <v>842</v>
      </c>
      <c r="T1593" t="s">
        <v>1150</v>
      </c>
      <c r="U1593" t="s">
        <v>296</v>
      </c>
    </row>
    <row r="1594" spans="1:21" x14ac:dyDescent="0.3">
      <c r="A1594" s="1" t="s">
        <v>7498</v>
      </c>
      <c r="B1594" t="s">
        <v>313</v>
      </c>
      <c r="C1594" t="s">
        <v>7500</v>
      </c>
      <c r="D1594">
        <v>14594</v>
      </c>
      <c r="E1594" t="s">
        <v>7498</v>
      </c>
      <c r="G1594" t="s">
        <v>6499</v>
      </c>
      <c r="H1594">
        <v>3</v>
      </c>
      <c r="J1594">
        <v>4</v>
      </c>
      <c r="K1594" s="1" t="s">
        <v>313</v>
      </c>
      <c r="L1594" t="s">
        <v>7499</v>
      </c>
      <c r="M1594">
        <v>13429</v>
      </c>
      <c r="N1594">
        <v>1</v>
      </c>
      <c r="O1594">
        <v>30</v>
      </c>
      <c r="P1594" t="s">
        <v>13456</v>
      </c>
      <c r="Q1594" t="s">
        <v>320</v>
      </c>
      <c r="R1594" t="s">
        <v>699</v>
      </c>
      <c r="T1594" t="s">
        <v>3504</v>
      </c>
      <c r="U1594" t="s">
        <v>296</v>
      </c>
    </row>
    <row r="1595" spans="1:21" x14ac:dyDescent="0.3">
      <c r="A1595" s="1" t="s">
        <v>7501</v>
      </c>
      <c r="B1595" t="s">
        <v>323</v>
      </c>
      <c r="C1595" t="s">
        <v>7504</v>
      </c>
      <c r="D1595">
        <v>2971426</v>
      </c>
      <c r="E1595" t="s">
        <v>7501</v>
      </c>
      <c r="F1595" t="s">
        <v>299</v>
      </c>
      <c r="G1595" t="s">
        <v>7505</v>
      </c>
      <c r="H1595">
        <v>4</v>
      </c>
      <c r="I1595" t="s">
        <v>7503</v>
      </c>
      <c r="J1595">
        <v>80</v>
      </c>
      <c r="K1595" s="1" t="s">
        <v>323</v>
      </c>
      <c r="L1595" t="s">
        <v>7502</v>
      </c>
      <c r="M1595">
        <v>19559</v>
      </c>
      <c r="N1595">
        <v>2</v>
      </c>
      <c r="O1595">
        <v>26</v>
      </c>
      <c r="P1595" t="s">
        <v>13457</v>
      </c>
      <c r="Q1595" t="s">
        <v>295</v>
      </c>
      <c r="R1595" t="s">
        <v>518</v>
      </c>
      <c r="T1595" t="s">
        <v>1211</v>
      </c>
      <c r="U1595" t="s">
        <v>300</v>
      </c>
    </row>
    <row r="1596" spans="1:21" x14ac:dyDescent="0.3">
      <c r="A1596" s="1" t="s">
        <v>7507</v>
      </c>
      <c r="B1596" t="s">
        <v>453</v>
      </c>
      <c r="C1596" t="s">
        <v>7510</v>
      </c>
      <c r="D1596">
        <v>2980384</v>
      </c>
      <c r="E1596" t="s">
        <v>7507</v>
      </c>
      <c r="G1596" t="s">
        <v>1430</v>
      </c>
      <c r="J1596">
        <v>43</v>
      </c>
      <c r="K1596" s="1" t="s">
        <v>453</v>
      </c>
      <c r="L1596" t="s">
        <v>7509</v>
      </c>
      <c r="M1596">
        <v>19524</v>
      </c>
      <c r="N1596">
        <v>2</v>
      </c>
      <c r="O1596">
        <v>25</v>
      </c>
      <c r="P1596" t="s">
        <v>13458</v>
      </c>
      <c r="Q1596" t="s">
        <v>362</v>
      </c>
      <c r="R1596" t="s">
        <v>794</v>
      </c>
      <c r="T1596" t="s">
        <v>7508</v>
      </c>
      <c r="U1596" t="s">
        <v>296</v>
      </c>
    </row>
    <row r="1597" spans="1:21" x14ac:dyDescent="0.3">
      <c r="A1597" s="1" t="s">
        <v>7512</v>
      </c>
      <c r="B1597" t="s">
        <v>439</v>
      </c>
      <c r="C1597" t="s">
        <v>7513</v>
      </c>
      <c r="E1597" t="s">
        <v>7512</v>
      </c>
      <c r="G1597" t="s">
        <v>1017</v>
      </c>
      <c r="J1597">
        <v>9</v>
      </c>
      <c r="K1597" s="1" t="s">
        <v>439</v>
      </c>
      <c r="L1597" t="s">
        <v>1633</v>
      </c>
      <c r="M1597">
        <v>18358</v>
      </c>
      <c r="N1597">
        <v>0</v>
      </c>
      <c r="O1597">
        <v>25</v>
      </c>
      <c r="P1597" t="s">
        <v>13459</v>
      </c>
      <c r="Q1597" t="s">
        <v>347</v>
      </c>
      <c r="R1597" t="s">
        <v>582</v>
      </c>
      <c r="T1597" t="s">
        <v>2438</v>
      </c>
      <c r="U1597" t="s">
        <v>296</v>
      </c>
    </row>
    <row r="1598" spans="1:21" x14ac:dyDescent="0.3">
      <c r="A1598" s="1" t="s">
        <v>7514</v>
      </c>
      <c r="B1598" t="s">
        <v>565</v>
      </c>
      <c r="C1598" t="s">
        <v>7515</v>
      </c>
      <c r="E1598" t="s">
        <v>7514</v>
      </c>
      <c r="G1598" t="s">
        <v>7516</v>
      </c>
      <c r="J1598">
        <v>48</v>
      </c>
      <c r="K1598" s="1" t="s">
        <v>453</v>
      </c>
      <c r="L1598" t="s">
        <v>4941</v>
      </c>
      <c r="M1598">
        <v>18501</v>
      </c>
      <c r="N1598">
        <v>0</v>
      </c>
      <c r="O1598">
        <v>26</v>
      </c>
      <c r="P1598" t="s">
        <v>13460</v>
      </c>
      <c r="Q1598" t="s">
        <v>310</v>
      </c>
      <c r="R1598" t="s">
        <v>501</v>
      </c>
      <c r="T1598" t="s">
        <v>889</v>
      </c>
      <c r="U1598" t="s">
        <v>296</v>
      </c>
    </row>
    <row r="1599" spans="1:21" x14ac:dyDescent="0.3">
      <c r="A1599" s="1" t="s">
        <v>7517</v>
      </c>
      <c r="B1599" t="s">
        <v>323</v>
      </c>
      <c r="C1599" t="s">
        <v>7519</v>
      </c>
      <c r="D1599">
        <v>2507292</v>
      </c>
      <c r="E1599" t="s">
        <v>7517</v>
      </c>
      <c r="G1599" t="s">
        <v>7520</v>
      </c>
      <c r="H1599">
        <v>3</v>
      </c>
      <c r="J1599">
        <v>49</v>
      </c>
      <c r="K1599" s="1" t="s">
        <v>323</v>
      </c>
      <c r="L1599" t="s">
        <v>7518</v>
      </c>
      <c r="M1599">
        <v>17238</v>
      </c>
      <c r="N1599">
        <v>0</v>
      </c>
      <c r="O1599">
        <v>25</v>
      </c>
      <c r="P1599" t="s">
        <v>13461</v>
      </c>
      <c r="Q1599" t="s">
        <v>320</v>
      </c>
      <c r="R1599" t="s">
        <v>662</v>
      </c>
      <c r="T1599" t="s">
        <v>5422</v>
      </c>
      <c r="U1599" t="s">
        <v>296</v>
      </c>
    </row>
    <row r="1600" spans="1:21" x14ac:dyDescent="0.3">
      <c r="A1600" s="1" t="s">
        <v>7521</v>
      </c>
      <c r="B1600" t="s">
        <v>453</v>
      </c>
      <c r="C1600" t="s">
        <v>7524</v>
      </c>
      <c r="D1600">
        <v>16921</v>
      </c>
      <c r="E1600" t="s">
        <v>7521</v>
      </c>
      <c r="F1600" t="s">
        <v>917</v>
      </c>
      <c r="G1600" t="s">
        <v>3878</v>
      </c>
      <c r="H1600">
        <v>2</v>
      </c>
      <c r="I1600" t="s">
        <v>7523</v>
      </c>
      <c r="J1600">
        <v>23</v>
      </c>
      <c r="K1600" s="1" t="s">
        <v>453</v>
      </c>
      <c r="L1600" t="s">
        <v>4539</v>
      </c>
      <c r="M1600">
        <v>16189</v>
      </c>
      <c r="N1600">
        <v>5</v>
      </c>
      <c r="O1600">
        <v>28</v>
      </c>
      <c r="P1600" t="s">
        <v>13462</v>
      </c>
      <c r="Q1600" t="s">
        <v>347</v>
      </c>
      <c r="R1600" t="s">
        <v>215</v>
      </c>
      <c r="T1600" t="s">
        <v>7522</v>
      </c>
      <c r="U1600" t="s">
        <v>300</v>
      </c>
    </row>
    <row r="1601" spans="1:21" x14ac:dyDescent="0.3">
      <c r="A1601" s="1" t="s">
        <v>7525</v>
      </c>
      <c r="B1601" t="s">
        <v>453</v>
      </c>
      <c r="C1601" t="s">
        <v>7528</v>
      </c>
      <c r="D1601">
        <v>2983319</v>
      </c>
      <c r="E1601" t="s">
        <v>7525</v>
      </c>
      <c r="F1601" t="s">
        <v>299</v>
      </c>
      <c r="G1601" t="s">
        <v>3374</v>
      </c>
      <c r="H1601">
        <v>6</v>
      </c>
      <c r="I1601" t="s">
        <v>7527</v>
      </c>
      <c r="J1601">
        <v>35</v>
      </c>
      <c r="K1601" s="1" t="s">
        <v>453</v>
      </c>
      <c r="L1601" t="s">
        <v>4955</v>
      </c>
      <c r="M1601">
        <v>18764</v>
      </c>
      <c r="N1601">
        <v>3</v>
      </c>
      <c r="O1601">
        <v>25</v>
      </c>
      <c r="P1601" t="s">
        <v>13463</v>
      </c>
      <c r="Q1601" t="s">
        <v>639</v>
      </c>
      <c r="R1601" t="s">
        <v>414</v>
      </c>
      <c r="T1601" t="s">
        <v>7526</v>
      </c>
      <c r="U1601" t="s">
        <v>300</v>
      </c>
    </row>
    <row r="1602" spans="1:21" x14ac:dyDescent="0.3">
      <c r="A1602" s="1" t="s">
        <v>7529</v>
      </c>
      <c r="B1602" t="s">
        <v>350</v>
      </c>
      <c r="C1602" t="s">
        <v>7530</v>
      </c>
      <c r="D1602">
        <v>14910</v>
      </c>
      <c r="E1602" t="s">
        <v>7529</v>
      </c>
      <c r="G1602" t="s">
        <v>2399</v>
      </c>
      <c r="H1602">
        <v>3</v>
      </c>
      <c r="J1602">
        <v>87</v>
      </c>
      <c r="K1602" s="1" t="s">
        <v>350</v>
      </c>
      <c r="L1602" t="s">
        <v>2066</v>
      </c>
      <c r="M1602">
        <v>13817</v>
      </c>
      <c r="N1602">
        <v>4</v>
      </c>
      <c r="O1602">
        <v>27</v>
      </c>
      <c r="P1602" t="s">
        <v>13464</v>
      </c>
      <c r="Q1602" t="s">
        <v>426</v>
      </c>
      <c r="R1602" t="s">
        <v>438</v>
      </c>
      <c r="T1602" t="s">
        <v>912</v>
      </c>
      <c r="U1602" t="s">
        <v>296</v>
      </c>
    </row>
    <row r="1603" spans="1:21" x14ac:dyDescent="0.3">
      <c r="A1603" s="1" t="s">
        <v>7531</v>
      </c>
      <c r="B1603" t="s">
        <v>350</v>
      </c>
      <c r="C1603" t="s">
        <v>7534</v>
      </c>
      <c r="E1603" t="s">
        <v>7531</v>
      </c>
      <c r="G1603" t="s">
        <v>7535</v>
      </c>
      <c r="J1603">
        <v>6</v>
      </c>
      <c r="K1603" s="1" t="s">
        <v>350</v>
      </c>
      <c r="L1603" t="s">
        <v>7533</v>
      </c>
      <c r="M1603">
        <v>16336</v>
      </c>
      <c r="N1603">
        <v>0</v>
      </c>
      <c r="O1603">
        <v>25</v>
      </c>
      <c r="P1603" t="s">
        <v>13465</v>
      </c>
      <c r="Q1603" t="s">
        <v>399</v>
      </c>
      <c r="R1603" t="s">
        <v>571</v>
      </c>
      <c r="T1603" t="s">
        <v>7532</v>
      </c>
      <c r="U1603" t="s">
        <v>296</v>
      </c>
    </row>
    <row r="1604" spans="1:21" x14ac:dyDescent="0.3">
      <c r="A1604" s="1" t="s">
        <v>7536</v>
      </c>
      <c r="B1604" t="s">
        <v>453</v>
      </c>
      <c r="C1604" t="s">
        <v>7538</v>
      </c>
      <c r="D1604">
        <v>14105</v>
      </c>
      <c r="E1604" t="s">
        <v>7536</v>
      </c>
      <c r="G1604" t="s">
        <v>7539</v>
      </c>
      <c r="J1604">
        <v>26</v>
      </c>
      <c r="K1604" s="1" t="s">
        <v>453</v>
      </c>
      <c r="L1604" t="s">
        <v>7537</v>
      </c>
      <c r="M1604">
        <v>13172</v>
      </c>
      <c r="N1604">
        <v>3</v>
      </c>
      <c r="O1604">
        <v>29</v>
      </c>
      <c r="P1604" t="s">
        <v>13466</v>
      </c>
      <c r="Q1604" t="s">
        <v>310</v>
      </c>
      <c r="R1604" t="s">
        <v>369</v>
      </c>
      <c r="T1604" t="s">
        <v>1521</v>
      </c>
      <c r="U1604" t="s">
        <v>296</v>
      </c>
    </row>
    <row r="1605" spans="1:21" x14ac:dyDescent="0.3">
      <c r="A1605" s="1" t="s">
        <v>7540</v>
      </c>
      <c r="B1605" t="s">
        <v>350</v>
      </c>
      <c r="C1605" t="s">
        <v>7543</v>
      </c>
      <c r="D1605">
        <v>4047650</v>
      </c>
      <c r="E1605" t="s">
        <v>7540</v>
      </c>
      <c r="F1605" t="s">
        <v>418</v>
      </c>
      <c r="G1605" t="s">
        <v>7544</v>
      </c>
      <c r="H1605">
        <v>1</v>
      </c>
      <c r="J1605">
        <v>14</v>
      </c>
      <c r="K1605" s="1" t="s">
        <v>350</v>
      </c>
      <c r="L1605" t="s">
        <v>7542</v>
      </c>
      <c r="M1605">
        <v>20875</v>
      </c>
      <c r="N1605">
        <v>0</v>
      </c>
      <c r="O1605">
        <v>21</v>
      </c>
      <c r="P1605" t="s">
        <v>13467</v>
      </c>
      <c r="Q1605" t="s">
        <v>320</v>
      </c>
      <c r="R1605" t="s">
        <v>1844</v>
      </c>
      <c r="T1605" t="s">
        <v>7541</v>
      </c>
      <c r="U1605" t="s">
        <v>300</v>
      </c>
    </row>
    <row r="1606" spans="1:21" x14ac:dyDescent="0.3">
      <c r="A1606" s="1" t="s">
        <v>7545</v>
      </c>
      <c r="B1606" t="s">
        <v>323</v>
      </c>
      <c r="C1606" t="s">
        <v>7548</v>
      </c>
      <c r="D1606">
        <v>3118954</v>
      </c>
      <c r="E1606" t="s">
        <v>7545</v>
      </c>
      <c r="F1606" t="s">
        <v>481</v>
      </c>
      <c r="G1606" t="s">
        <v>1946</v>
      </c>
      <c r="I1606" t="s">
        <v>7547</v>
      </c>
      <c r="J1606">
        <v>87</v>
      </c>
      <c r="K1606" s="1" t="s">
        <v>323</v>
      </c>
      <c r="L1606" t="s">
        <v>1953</v>
      </c>
      <c r="M1606">
        <v>20662</v>
      </c>
      <c r="N1606">
        <v>1</v>
      </c>
      <c r="O1606">
        <v>23</v>
      </c>
      <c r="P1606" t="s">
        <v>13468</v>
      </c>
      <c r="Q1606" t="s">
        <v>426</v>
      </c>
      <c r="R1606" t="s">
        <v>699</v>
      </c>
      <c r="T1606" t="s">
        <v>7546</v>
      </c>
      <c r="U1606" t="s">
        <v>306</v>
      </c>
    </row>
    <row r="1607" spans="1:21" x14ac:dyDescent="0.3">
      <c r="A1607" s="1" t="s">
        <v>7549</v>
      </c>
      <c r="B1607" t="s">
        <v>323</v>
      </c>
      <c r="C1607" t="s">
        <v>7551</v>
      </c>
      <c r="D1607">
        <v>2514206</v>
      </c>
      <c r="E1607" t="s">
        <v>7549</v>
      </c>
      <c r="F1607" t="s">
        <v>308</v>
      </c>
      <c r="G1607" t="s">
        <v>1039</v>
      </c>
      <c r="H1607">
        <v>2</v>
      </c>
      <c r="I1607" t="s">
        <v>7550</v>
      </c>
      <c r="J1607">
        <v>81</v>
      </c>
      <c r="K1607" s="1" t="s">
        <v>323</v>
      </c>
      <c r="L1607" t="s">
        <v>1977</v>
      </c>
      <c r="M1607">
        <v>16878</v>
      </c>
      <c r="N1607">
        <v>4</v>
      </c>
      <c r="O1607">
        <v>27</v>
      </c>
      <c r="P1607" t="s">
        <v>13469</v>
      </c>
      <c r="Q1607" t="s">
        <v>305</v>
      </c>
      <c r="R1607" t="s">
        <v>2011</v>
      </c>
      <c r="T1607" t="s">
        <v>1248</v>
      </c>
      <c r="U1607" t="s">
        <v>300</v>
      </c>
    </row>
    <row r="1608" spans="1:21" x14ac:dyDescent="0.3">
      <c r="A1608" s="1" t="s">
        <v>7552</v>
      </c>
      <c r="B1608" t="s">
        <v>350</v>
      </c>
      <c r="C1608" t="s">
        <v>7554</v>
      </c>
      <c r="D1608">
        <v>3122935</v>
      </c>
      <c r="E1608" t="s">
        <v>7552</v>
      </c>
      <c r="G1608" t="s">
        <v>2865</v>
      </c>
      <c r="I1608" t="s">
        <v>7553</v>
      </c>
      <c r="J1608">
        <v>19</v>
      </c>
      <c r="K1608" s="1" t="s">
        <v>350</v>
      </c>
      <c r="L1608" t="s">
        <v>5489</v>
      </c>
      <c r="M1608">
        <v>19539</v>
      </c>
      <c r="N1608">
        <v>2</v>
      </c>
      <c r="O1608">
        <v>23</v>
      </c>
      <c r="P1608" t="s">
        <v>13470</v>
      </c>
      <c r="Q1608" t="s">
        <v>331</v>
      </c>
      <c r="R1608" t="s">
        <v>343</v>
      </c>
      <c r="T1608" t="s">
        <v>734</v>
      </c>
      <c r="U1608" t="s">
        <v>296</v>
      </c>
    </row>
    <row r="1609" spans="1:21" x14ac:dyDescent="0.3">
      <c r="A1609" s="1" t="s">
        <v>7555</v>
      </c>
      <c r="B1609" t="s">
        <v>453</v>
      </c>
      <c r="C1609" t="s">
        <v>7556</v>
      </c>
      <c r="D1609">
        <v>17105</v>
      </c>
      <c r="E1609" t="s">
        <v>7555</v>
      </c>
      <c r="G1609" t="s">
        <v>7557</v>
      </c>
      <c r="J1609">
        <v>26</v>
      </c>
      <c r="K1609" s="1" t="s">
        <v>453</v>
      </c>
      <c r="L1609" t="s">
        <v>2227</v>
      </c>
      <c r="M1609">
        <v>16163</v>
      </c>
      <c r="N1609">
        <v>3</v>
      </c>
      <c r="O1609">
        <v>27</v>
      </c>
      <c r="P1609" t="s">
        <v>13471</v>
      </c>
      <c r="Q1609" t="s">
        <v>403</v>
      </c>
      <c r="R1609" t="s">
        <v>578</v>
      </c>
      <c r="T1609" t="s">
        <v>303</v>
      </c>
      <c r="U1609" t="s">
        <v>296</v>
      </c>
    </row>
    <row r="1610" spans="1:21" x14ac:dyDescent="0.3">
      <c r="A1610" s="1" t="s">
        <v>7558</v>
      </c>
      <c r="B1610" t="s">
        <v>350</v>
      </c>
      <c r="C1610" t="s">
        <v>7561</v>
      </c>
      <c r="D1610">
        <v>17032</v>
      </c>
      <c r="E1610" t="s">
        <v>7558</v>
      </c>
      <c r="F1610" t="s">
        <v>1208</v>
      </c>
      <c r="G1610" t="s">
        <v>5906</v>
      </c>
      <c r="I1610" t="s">
        <v>7560</v>
      </c>
      <c r="J1610">
        <v>18</v>
      </c>
      <c r="K1610" s="1" t="s">
        <v>350</v>
      </c>
      <c r="L1610" t="s">
        <v>7559</v>
      </c>
      <c r="M1610">
        <v>16536</v>
      </c>
      <c r="N1610">
        <v>5</v>
      </c>
      <c r="O1610">
        <v>27</v>
      </c>
      <c r="P1610" t="s">
        <v>13472</v>
      </c>
      <c r="Q1610" t="s">
        <v>399</v>
      </c>
      <c r="R1610" t="s">
        <v>1321</v>
      </c>
      <c r="T1610" t="s">
        <v>4335</v>
      </c>
      <c r="U1610" t="s">
        <v>306</v>
      </c>
    </row>
    <row r="1611" spans="1:21" x14ac:dyDescent="0.3">
      <c r="A1611" s="1" t="s">
        <v>123</v>
      </c>
      <c r="B1611" t="s">
        <v>453</v>
      </c>
      <c r="C1611" t="s">
        <v>1234</v>
      </c>
      <c r="D1611">
        <v>2508176</v>
      </c>
      <c r="E1611" t="s">
        <v>123</v>
      </c>
      <c r="F1611" t="s">
        <v>342</v>
      </c>
      <c r="G1611" t="s">
        <v>1699</v>
      </c>
      <c r="H1611">
        <v>1</v>
      </c>
      <c r="I1611" t="s">
        <v>7563</v>
      </c>
      <c r="J1611">
        <v>31</v>
      </c>
      <c r="K1611" s="1" t="s">
        <v>453</v>
      </c>
      <c r="L1611" t="s">
        <v>1129</v>
      </c>
      <c r="M1611">
        <v>16847</v>
      </c>
      <c r="N1611">
        <v>4</v>
      </c>
      <c r="O1611">
        <v>27</v>
      </c>
      <c r="P1611" t="s">
        <v>11988</v>
      </c>
      <c r="Q1611" t="s">
        <v>331</v>
      </c>
      <c r="R1611" t="s">
        <v>668</v>
      </c>
      <c r="T1611" t="s">
        <v>649</v>
      </c>
      <c r="U1611" t="s">
        <v>300</v>
      </c>
    </row>
    <row r="1612" spans="1:21" x14ac:dyDescent="0.3">
      <c r="A1612" s="1" t="s">
        <v>7564</v>
      </c>
      <c r="B1612" t="s">
        <v>350</v>
      </c>
      <c r="C1612" t="s">
        <v>7565</v>
      </c>
      <c r="D1612">
        <v>14095</v>
      </c>
      <c r="E1612" t="s">
        <v>7564</v>
      </c>
      <c r="G1612" t="s">
        <v>5946</v>
      </c>
      <c r="J1612">
        <v>17</v>
      </c>
      <c r="K1612" s="1" t="s">
        <v>350</v>
      </c>
      <c r="L1612" t="s">
        <v>4739</v>
      </c>
      <c r="M1612">
        <v>13463</v>
      </c>
      <c r="N1612">
        <v>5</v>
      </c>
      <c r="O1612">
        <v>29</v>
      </c>
      <c r="P1612" t="s">
        <v>13473</v>
      </c>
      <c r="Q1612" t="s">
        <v>305</v>
      </c>
      <c r="R1612" t="s">
        <v>595</v>
      </c>
      <c r="T1612" t="s">
        <v>1670</v>
      </c>
      <c r="U1612" t="s">
        <v>296</v>
      </c>
    </row>
    <row r="1613" spans="1:21" x14ac:dyDescent="0.3">
      <c r="A1613" s="1" t="s">
        <v>7566</v>
      </c>
      <c r="B1613" t="s">
        <v>313</v>
      </c>
      <c r="C1613" t="s">
        <v>7568</v>
      </c>
      <c r="D1613">
        <v>2977737</v>
      </c>
      <c r="E1613" t="s">
        <v>7566</v>
      </c>
      <c r="F1613" t="s">
        <v>647</v>
      </c>
      <c r="G1613" t="s">
        <v>4355</v>
      </c>
      <c r="J1613">
        <v>3</v>
      </c>
      <c r="K1613" s="1" t="s">
        <v>313</v>
      </c>
      <c r="L1613" t="s">
        <v>7567</v>
      </c>
      <c r="M1613">
        <v>19266</v>
      </c>
      <c r="N1613">
        <v>1</v>
      </c>
      <c r="O1613">
        <v>24</v>
      </c>
      <c r="P1613" t="s">
        <v>13474</v>
      </c>
      <c r="Q1613" t="s">
        <v>426</v>
      </c>
      <c r="R1613" t="s">
        <v>377</v>
      </c>
      <c r="T1613" t="s">
        <v>6364</v>
      </c>
      <c r="U1613" t="s">
        <v>300</v>
      </c>
    </row>
    <row r="1614" spans="1:21" x14ac:dyDescent="0.3">
      <c r="A1614" s="1" t="s">
        <v>7569</v>
      </c>
      <c r="B1614" t="s">
        <v>350</v>
      </c>
      <c r="C1614" t="s">
        <v>7570</v>
      </c>
      <c r="D1614">
        <v>15518</v>
      </c>
      <c r="E1614" t="s">
        <v>7569</v>
      </c>
      <c r="G1614" t="s">
        <v>4583</v>
      </c>
      <c r="J1614">
        <v>89</v>
      </c>
      <c r="K1614" s="1" t="s">
        <v>350</v>
      </c>
      <c r="L1614" t="s">
        <v>5865</v>
      </c>
      <c r="M1614">
        <v>15836</v>
      </c>
      <c r="N1614">
        <v>1</v>
      </c>
      <c r="O1614">
        <v>28</v>
      </c>
      <c r="P1614" t="s">
        <v>13475</v>
      </c>
      <c r="Q1614" t="s">
        <v>331</v>
      </c>
      <c r="R1614" t="s">
        <v>343</v>
      </c>
      <c r="T1614" t="s">
        <v>4029</v>
      </c>
      <c r="U1614" t="s">
        <v>296</v>
      </c>
    </row>
    <row r="1615" spans="1:21" x14ac:dyDescent="0.3">
      <c r="A1615" s="1" t="s">
        <v>7571</v>
      </c>
      <c r="B1615" t="s">
        <v>453</v>
      </c>
      <c r="C1615" t="s">
        <v>7574</v>
      </c>
      <c r="D1615">
        <v>13940</v>
      </c>
      <c r="E1615" t="s">
        <v>7571</v>
      </c>
      <c r="F1615" t="s">
        <v>491</v>
      </c>
      <c r="G1615" t="s">
        <v>7575</v>
      </c>
      <c r="H1615">
        <v>5</v>
      </c>
      <c r="I1615" t="s">
        <v>7573</v>
      </c>
      <c r="J1615">
        <v>46</v>
      </c>
      <c r="K1615" s="1" t="s">
        <v>453</v>
      </c>
      <c r="L1615" t="s">
        <v>7572</v>
      </c>
      <c r="M1615">
        <v>14783</v>
      </c>
      <c r="N1615">
        <v>9</v>
      </c>
      <c r="O1615">
        <v>31</v>
      </c>
      <c r="P1615" t="s">
        <v>13476</v>
      </c>
      <c r="Q1615" t="s">
        <v>320</v>
      </c>
      <c r="R1615" t="s">
        <v>514</v>
      </c>
      <c r="T1615" t="s">
        <v>945</v>
      </c>
      <c r="U1615" t="s">
        <v>300</v>
      </c>
    </row>
    <row r="1616" spans="1:21" x14ac:dyDescent="0.3">
      <c r="A1616" s="1" t="s">
        <v>7577</v>
      </c>
      <c r="B1616" t="s">
        <v>350</v>
      </c>
      <c r="C1616" t="s">
        <v>7579</v>
      </c>
      <c r="D1616">
        <v>3917067</v>
      </c>
      <c r="E1616" t="s">
        <v>7577</v>
      </c>
      <c r="F1616" t="s">
        <v>647</v>
      </c>
      <c r="G1616" t="s">
        <v>2736</v>
      </c>
      <c r="H1616">
        <v>3</v>
      </c>
      <c r="J1616">
        <v>81</v>
      </c>
      <c r="K1616" s="1" t="s">
        <v>350</v>
      </c>
      <c r="L1616" t="s">
        <v>1129</v>
      </c>
      <c r="M1616">
        <v>20836</v>
      </c>
      <c r="N1616">
        <v>0</v>
      </c>
      <c r="O1616">
        <v>22</v>
      </c>
      <c r="P1616" t="s">
        <v>13477</v>
      </c>
      <c r="Q1616" t="s">
        <v>310</v>
      </c>
      <c r="R1616" t="s">
        <v>392</v>
      </c>
      <c r="T1616" t="s">
        <v>7578</v>
      </c>
      <c r="U1616" t="s">
        <v>300</v>
      </c>
    </row>
    <row r="1617" spans="1:21" x14ac:dyDescent="0.3">
      <c r="A1617" s="1" t="s">
        <v>7580</v>
      </c>
      <c r="C1617" t="s">
        <v>7582</v>
      </c>
      <c r="E1617" t="s">
        <v>7580</v>
      </c>
      <c r="J1617">
        <v>0</v>
      </c>
      <c r="K1617" s="1" t="s">
        <v>297</v>
      </c>
      <c r="L1617" t="s">
        <v>7581</v>
      </c>
      <c r="M1617">
        <v>19785</v>
      </c>
      <c r="N1617">
        <v>0</v>
      </c>
      <c r="P1617" t="s">
        <v>13478</v>
      </c>
      <c r="Q1617" t="s">
        <v>297</v>
      </c>
      <c r="R1617" t="s">
        <v>297</v>
      </c>
      <c r="T1617" t="s">
        <v>559</v>
      </c>
      <c r="U1617" t="s">
        <v>296</v>
      </c>
    </row>
    <row r="1618" spans="1:21" x14ac:dyDescent="0.3">
      <c r="A1618" s="1" t="s">
        <v>7583</v>
      </c>
      <c r="B1618" t="s">
        <v>453</v>
      </c>
      <c r="C1618" t="s">
        <v>7585</v>
      </c>
      <c r="D1618">
        <v>14890</v>
      </c>
      <c r="E1618" t="s">
        <v>7583</v>
      </c>
      <c r="G1618" t="s">
        <v>7586</v>
      </c>
      <c r="J1618">
        <v>33</v>
      </c>
      <c r="K1618" s="1" t="s">
        <v>453</v>
      </c>
      <c r="L1618" t="s">
        <v>945</v>
      </c>
      <c r="M1618">
        <v>14501</v>
      </c>
      <c r="N1618">
        <v>4</v>
      </c>
      <c r="O1618">
        <v>28</v>
      </c>
      <c r="P1618" t="s">
        <v>13479</v>
      </c>
      <c r="Q1618" t="s">
        <v>399</v>
      </c>
      <c r="R1618" t="s">
        <v>540</v>
      </c>
      <c r="T1618" t="s">
        <v>7584</v>
      </c>
      <c r="U1618" t="s">
        <v>296</v>
      </c>
    </row>
    <row r="1619" spans="1:21" x14ac:dyDescent="0.3">
      <c r="A1619" s="1" t="s">
        <v>7587</v>
      </c>
      <c r="B1619" t="s">
        <v>350</v>
      </c>
      <c r="C1619" t="s">
        <v>7589</v>
      </c>
      <c r="E1619" t="s">
        <v>7587</v>
      </c>
      <c r="F1619" t="s">
        <v>337</v>
      </c>
      <c r="J1619">
        <v>87</v>
      </c>
      <c r="K1619" s="1" t="s">
        <v>350</v>
      </c>
      <c r="L1619" t="s">
        <v>7588</v>
      </c>
      <c r="M1619">
        <v>8079</v>
      </c>
      <c r="N1619">
        <v>0</v>
      </c>
      <c r="P1619" t="s">
        <v>13480</v>
      </c>
      <c r="Q1619" t="s">
        <v>403</v>
      </c>
      <c r="R1619" t="s">
        <v>571</v>
      </c>
      <c r="T1619" t="s">
        <v>1557</v>
      </c>
      <c r="U1619" t="s">
        <v>300</v>
      </c>
    </row>
    <row r="1620" spans="1:21" x14ac:dyDescent="0.3">
      <c r="A1620" s="1" t="s">
        <v>7591</v>
      </c>
      <c r="B1620" t="s">
        <v>350</v>
      </c>
      <c r="C1620" t="s">
        <v>7593</v>
      </c>
      <c r="E1620" t="s">
        <v>7591</v>
      </c>
      <c r="F1620" t="s">
        <v>748</v>
      </c>
      <c r="G1620" t="s">
        <v>2437</v>
      </c>
      <c r="J1620">
        <v>14</v>
      </c>
      <c r="K1620" s="1" t="s">
        <v>350</v>
      </c>
      <c r="L1620" t="s">
        <v>7592</v>
      </c>
      <c r="M1620">
        <v>15554</v>
      </c>
      <c r="N1620">
        <v>1</v>
      </c>
      <c r="O1620">
        <v>28</v>
      </c>
      <c r="P1620" t="s">
        <v>13481</v>
      </c>
      <c r="Q1620" t="s">
        <v>494</v>
      </c>
      <c r="R1620" t="s">
        <v>544</v>
      </c>
      <c r="T1620" t="s">
        <v>2500</v>
      </c>
      <c r="U1620" t="s">
        <v>300</v>
      </c>
    </row>
    <row r="1621" spans="1:21" x14ac:dyDescent="0.3">
      <c r="A1621" s="1" t="s">
        <v>7594</v>
      </c>
      <c r="B1621" t="s">
        <v>350</v>
      </c>
      <c r="C1621" t="s">
        <v>7597</v>
      </c>
      <c r="D1621">
        <v>3056476</v>
      </c>
      <c r="E1621" t="s">
        <v>7594</v>
      </c>
      <c r="F1621" t="s">
        <v>710</v>
      </c>
      <c r="G1621" t="s">
        <v>7598</v>
      </c>
      <c r="H1621">
        <v>3</v>
      </c>
      <c r="I1621" t="s">
        <v>7596</v>
      </c>
      <c r="J1621">
        <v>13</v>
      </c>
      <c r="K1621" s="1" t="s">
        <v>350</v>
      </c>
      <c r="L1621" t="s">
        <v>7595</v>
      </c>
      <c r="M1621">
        <v>19317</v>
      </c>
      <c r="N1621">
        <v>2</v>
      </c>
      <c r="O1621">
        <v>24</v>
      </c>
      <c r="P1621" t="s">
        <v>13482</v>
      </c>
      <c r="Q1621" t="s">
        <v>494</v>
      </c>
      <c r="R1621" t="s">
        <v>834</v>
      </c>
      <c r="T1621" t="s">
        <v>4171</v>
      </c>
      <c r="U1621" t="s">
        <v>306</v>
      </c>
    </row>
    <row r="1622" spans="1:21" x14ac:dyDescent="0.3">
      <c r="A1622" s="1" t="s">
        <v>7599</v>
      </c>
      <c r="B1622" t="s">
        <v>350</v>
      </c>
      <c r="C1622" t="s">
        <v>7601</v>
      </c>
      <c r="D1622">
        <v>2509475</v>
      </c>
      <c r="E1622" t="s">
        <v>7599</v>
      </c>
      <c r="G1622" t="s">
        <v>4243</v>
      </c>
      <c r="J1622">
        <v>83</v>
      </c>
      <c r="K1622" s="1" t="s">
        <v>350</v>
      </c>
      <c r="L1622" t="s">
        <v>1967</v>
      </c>
      <c r="M1622">
        <v>17417</v>
      </c>
      <c r="N1622">
        <v>1</v>
      </c>
      <c r="O1622">
        <v>27</v>
      </c>
      <c r="P1622" t="s">
        <v>13483</v>
      </c>
      <c r="Q1622" t="s">
        <v>347</v>
      </c>
      <c r="R1622" t="s">
        <v>818</v>
      </c>
      <c r="T1622" t="s">
        <v>7600</v>
      </c>
      <c r="U1622" t="s">
        <v>296</v>
      </c>
    </row>
    <row r="1623" spans="1:21" x14ac:dyDescent="0.3">
      <c r="A1623" s="1" t="s">
        <v>7602</v>
      </c>
      <c r="B1623" t="s">
        <v>350</v>
      </c>
      <c r="C1623" t="s">
        <v>7605</v>
      </c>
      <c r="D1623">
        <v>2971233</v>
      </c>
      <c r="E1623" t="s">
        <v>7602</v>
      </c>
      <c r="F1623" t="s">
        <v>922</v>
      </c>
      <c r="G1623" t="s">
        <v>4241</v>
      </c>
      <c r="I1623" t="s">
        <v>7604</v>
      </c>
      <c r="J1623">
        <v>15</v>
      </c>
      <c r="K1623" s="1" t="s">
        <v>350</v>
      </c>
      <c r="L1623" t="s">
        <v>7603</v>
      </c>
      <c r="M1623">
        <v>19177</v>
      </c>
      <c r="N1623">
        <v>2</v>
      </c>
      <c r="O1623">
        <v>25</v>
      </c>
      <c r="P1623" t="s">
        <v>13484</v>
      </c>
      <c r="Q1623" t="s">
        <v>347</v>
      </c>
      <c r="R1623" t="s">
        <v>842</v>
      </c>
      <c r="T1623" t="s">
        <v>1858</v>
      </c>
      <c r="U1623" t="s">
        <v>306</v>
      </c>
    </row>
    <row r="1624" spans="1:21" x14ac:dyDescent="0.3">
      <c r="A1624" s="1" t="s">
        <v>7606</v>
      </c>
      <c r="B1624" t="s">
        <v>453</v>
      </c>
      <c r="C1624" t="s">
        <v>7608</v>
      </c>
      <c r="D1624">
        <v>3136308</v>
      </c>
      <c r="E1624" t="s">
        <v>7606</v>
      </c>
      <c r="F1624" t="s">
        <v>1392</v>
      </c>
      <c r="G1624" t="s">
        <v>7609</v>
      </c>
      <c r="J1624">
        <v>39</v>
      </c>
      <c r="K1624" s="1" t="s">
        <v>453</v>
      </c>
      <c r="L1624" t="s">
        <v>7607</v>
      </c>
      <c r="M1624">
        <v>21365</v>
      </c>
      <c r="N1624">
        <v>0</v>
      </c>
      <c r="O1624">
        <v>23</v>
      </c>
      <c r="P1624" t="s">
        <v>13485</v>
      </c>
      <c r="Q1624" t="s">
        <v>362</v>
      </c>
      <c r="R1624" t="s">
        <v>702</v>
      </c>
      <c r="T1624" t="s">
        <v>643</v>
      </c>
      <c r="U1624" t="s">
        <v>300</v>
      </c>
    </row>
    <row r="1625" spans="1:21" x14ac:dyDescent="0.3">
      <c r="A1625" s="1" t="s">
        <v>7610</v>
      </c>
      <c r="B1625" t="s">
        <v>350</v>
      </c>
      <c r="C1625" t="s">
        <v>7612</v>
      </c>
      <c r="D1625">
        <v>3916071</v>
      </c>
      <c r="E1625" t="s">
        <v>7610</v>
      </c>
      <c r="F1625" t="s">
        <v>418</v>
      </c>
      <c r="G1625" t="s">
        <v>7613</v>
      </c>
      <c r="H1625">
        <v>2</v>
      </c>
      <c r="J1625">
        <v>11</v>
      </c>
      <c r="K1625" s="1" t="s">
        <v>350</v>
      </c>
      <c r="L1625" t="s">
        <v>7611</v>
      </c>
      <c r="M1625">
        <v>20829</v>
      </c>
      <c r="N1625">
        <v>0</v>
      </c>
      <c r="O1625">
        <v>22</v>
      </c>
      <c r="P1625" t="s">
        <v>13486</v>
      </c>
      <c r="Q1625" t="s">
        <v>331</v>
      </c>
      <c r="R1625" t="s">
        <v>1240</v>
      </c>
      <c r="S1625" t="s">
        <v>388</v>
      </c>
      <c r="T1625" t="s">
        <v>2294</v>
      </c>
      <c r="U1625" t="s">
        <v>300</v>
      </c>
    </row>
    <row r="1626" spans="1:21" x14ac:dyDescent="0.3">
      <c r="A1626" s="1" t="s">
        <v>7615</v>
      </c>
      <c r="B1626" t="s">
        <v>565</v>
      </c>
      <c r="C1626" t="s">
        <v>7618</v>
      </c>
      <c r="D1626">
        <v>3125232</v>
      </c>
      <c r="E1626" t="s">
        <v>7615</v>
      </c>
      <c r="F1626" t="s">
        <v>724</v>
      </c>
      <c r="G1626" t="s">
        <v>3938</v>
      </c>
      <c r="H1626">
        <v>6</v>
      </c>
      <c r="I1626" t="s">
        <v>7617</v>
      </c>
      <c r="J1626">
        <v>46</v>
      </c>
      <c r="K1626" s="1" t="s">
        <v>453</v>
      </c>
      <c r="L1626" t="s">
        <v>7616</v>
      </c>
      <c r="M1626">
        <v>20018</v>
      </c>
      <c r="N1626">
        <v>1</v>
      </c>
      <c r="O1626">
        <v>23</v>
      </c>
      <c r="P1626" t="s">
        <v>13487</v>
      </c>
      <c r="Q1626" t="s">
        <v>347</v>
      </c>
      <c r="R1626" t="s">
        <v>662</v>
      </c>
      <c r="S1626" t="s">
        <v>1067</v>
      </c>
      <c r="T1626" t="s">
        <v>717</v>
      </c>
      <c r="U1626" t="s">
        <v>300</v>
      </c>
    </row>
    <row r="1627" spans="1:21" x14ac:dyDescent="0.3">
      <c r="A1627" s="1" t="s">
        <v>7619</v>
      </c>
      <c r="B1627" t="s">
        <v>350</v>
      </c>
      <c r="C1627" t="s">
        <v>7620</v>
      </c>
      <c r="D1627">
        <v>3126325</v>
      </c>
      <c r="E1627" t="s">
        <v>7619</v>
      </c>
      <c r="F1627" t="s">
        <v>672</v>
      </c>
      <c r="J1627">
        <v>19</v>
      </c>
      <c r="K1627" s="1" t="s">
        <v>350</v>
      </c>
      <c r="L1627" t="s">
        <v>4730</v>
      </c>
      <c r="M1627">
        <v>21276</v>
      </c>
      <c r="N1627">
        <v>0</v>
      </c>
      <c r="P1627" t="s">
        <v>13488</v>
      </c>
      <c r="Q1627" t="s">
        <v>320</v>
      </c>
      <c r="R1627" t="s">
        <v>414</v>
      </c>
      <c r="T1627" t="s">
        <v>2681</v>
      </c>
      <c r="U1627" t="s">
        <v>300</v>
      </c>
    </row>
    <row r="1628" spans="1:21" x14ac:dyDescent="0.3">
      <c r="A1628" s="1" t="s">
        <v>7621</v>
      </c>
      <c r="C1628" t="s">
        <v>7623</v>
      </c>
      <c r="E1628" t="s">
        <v>7621</v>
      </c>
      <c r="F1628" t="s">
        <v>342</v>
      </c>
      <c r="J1628">
        <v>0</v>
      </c>
      <c r="K1628" s="1" t="s">
        <v>297</v>
      </c>
      <c r="L1628" t="s">
        <v>416</v>
      </c>
      <c r="M1628">
        <v>20560</v>
      </c>
      <c r="N1628">
        <v>0</v>
      </c>
      <c r="P1628" t="s">
        <v>13489</v>
      </c>
      <c r="Q1628" t="s">
        <v>297</v>
      </c>
      <c r="R1628" t="s">
        <v>297</v>
      </c>
      <c r="T1628" t="s">
        <v>7622</v>
      </c>
      <c r="U1628" t="s">
        <v>300</v>
      </c>
    </row>
    <row r="1629" spans="1:21" x14ac:dyDescent="0.3">
      <c r="A1629" s="1" t="s">
        <v>7625</v>
      </c>
      <c r="B1629" t="s">
        <v>350</v>
      </c>
      <c r="C1629" t="s">
        <v>7627</v>
      </c>
      <c r="D1629">
        <v>2517976</v>
      </c>
      <c r="E1629" t="s">
        <v>7625</v>
      </c>
      <c r="G1629" t="s">
        <v>402</v>
      </c>
      <c r="J1629">
        <v>16</v>
      </c>
      <c r="K1629" s="1" t="s">
        <v>350</v>
      </c>
      <c r="L1629" t="s">
        <v>1798</v>
      </c>
      <c r="M1629">
        <v>17549</v>
      </c>
      <c r="N1629">
        <v>1</v>
      </c>
      <c r="O1629">
        <v>26</v>
      </c>
      <c r="P1629" t="s">
        <v>13490</v>
      </c>
      <c r="Q1629" t="s">
        <v>494</v>
      </c>
      <c r="R1629" t="s">
        <v>358</v>
      </c>
      <c r="T1629" t="s">
        <v>7626</v>
      </c>
      <c r="U1629" t="s">
        <v>296</v>
      </c>
    </row>
    <row r="1630" spans="1:21" x14ac:dyDescent="0.3">
      <c r="A1630" s="1" t="s">
        <v>7628</v>
      </c>
      <c r="B1630" t="s">
        <v>350</v>
      </c>
      <c r="C1630" t="s">
        <v>7632</v>
      </c>
      <c r="D1630">
        <v>2574545</v>
      </c>
      <c r="E1630" t="s">
        <v>7628</v>
      </c>
      <c r="G1630" t="s">
        <v>5882</v>
      </c>
      <c r="I1630" t="s">
        <v>7631</v>
      </c>
      <c r="J1630">
        <v>11</v>
      </c>
      <c r="K1630" s="1" t="s">
        <v>350</v>
      </c>
      <c r="L1630" t="s">
        <v>7630</v>
      </c>
      <c r="M1630">
        <v>17355</v>
      </c>
      <c r="N1630">
        <v>4</v>
      </c>
      <c r="O1630">
        <v>26</v>
      </c>
      <c r="P1630" t="s">
        <v>13491</v>
      </c>
      <c r="Q1630" t="s">
        <v>403</v>
      </c>
      <c r="R1630" t="s">
        <v>540</v>
      </c>
      <c r="T1630" t="s">
        <v>7629</v>
      </c>
      <c r="U1630" t="s">
        <v>296</v>
      </c>
    </row>
    <row r="1631" spans="1:21" x14ac:dyDescent="0.3">
      <c r="A1631" s="1" t="s">
        <v>7633</v>
      </c>
      <c r="B1631" t="s">
        <v>453</v>
      </c>
      <c r="C1631" t="s">
        <v>7635</v>
      </c>
      <c r="E1631" t="s">
        <v>7633</v>
      </c>
      <c r="J1631">
        <v>0</v>
      </c>
      <c r="K1631" s="1" t="s">
        <v>453</v>
      </c>
      <c r="L1631" t="s">
        <v>7634</v>
      </c>
      <c r="M1631">
        <v>21063</v>
      </c>
      <c r="N1631">
        <v>0</v>
      </c>
      <c r="P1631" t="s">
        <v>13492</v>
      </c>
      <c r="Q1631" t="s">
        <v>310</v>
      </c>
      <c r="R1631" t="s">
        <v>578</v>
      </c>
      <c r="T1631" t="s">
        <v>6006</v>
      </c>
      <c r="U1631" t="s">
        <v>296</v>
      </c>
    </row>
    <row r="1632" spans="1:21" x14ac:dyDescent="0.3">
      <c r="A1632" s="1" t="s">
        <v>247</v>
      </c>
      <c r="B1632" t="s">
        <v>453</v>
      </c>
      <c r="C1632" t="s">
        <v>7638</v>
      </c>
      <c r="D1632">
        <v>3115364</v>
      </c>
      <c r="E1632" t="s">
        <v>247</v>
      </c>
      <c r="F1632" t="s">
        <v>917</v>
      </c>
      <c r="G1632" t="s">
        <v>3430</v>
      </c>
      <c r="H1632">
        <v>1</v>
      </c>
      <c r="I1632" t="s">
        <v>7637</v>
      </c>
      <c r="J1632">
        <v>27</v>
      </c>
      <c r="K1632" s="1" t="s">
        <v>453</v>
      </c>
      <c r="L1632" t="s">
        <v>7636</v>
      </c>
      <c r="M1632">
        <v>18803</v>
      </c>
      <c r="N1632">
        <v>2</v>
      </c>
      <c r="O1632">
        <v>24</v>
      </c>
      <c r="P1632" t="s">
        <v>13493</v>
      </c>
      <c r="Q1632" t="s">
        <v>310</v>
      </c>
      <c r="R1632" t="s">
        <v>528</v>
      </c>
      <c r="T1632" t="s">
        <v>696</v>
      </c>
      <c r="U1632" t="s">
        <v>300</v>
      </c>
    </row>
    <row r="1633" spans="1:21" x14ac:dyDescent="0.3">
      <c r="A1633" s="1" t="s">
        <v>7639</v>
      </c>
      <c r="B1633" t="s">
        <v>439</v>
      </c>
      <c r="C1633" t="s">
        <v>7641</v>
      </c>
      <c r="D1633">
        <v>2515713</v>
      </c>
      <c r="E1633" t="s">
        <v>7639</v>
      </c>
      <c r="G1633" t="s">
        <v>1625</v>
      </c>
      <c r="H1633">
        <v>2</v>
      </c>
      <c r="J1633">
        <v>4</v>
      </c>
      <c r="K1633" s="1" t="s">
        <v>439</v>
      </c>
      <c r="L1633" t="s">
        <v>7640</v>
      </c>
      <c r="M1633">
        <v>17270</v>
      </c>
      <c r="N1633">
        <v>0</v>
      </c>
      <c r="O1633">
        <v>26</v>
      </c>
      <c r="P1633" t="s">
        <v>13494</v>
      </c>
      <c r="Q1633" t="s">
        <v>310</v>
      </c>
      <c r="R1633" t="s">
        <v>432</v>
      </c>
      <c r="T1633" t="s">
        <v>340</v>
      </c>
      <c r="U1633" t="s">
        <v>296</v>
      </c>
    </row>
    <row r="1634" spans="1:21" x14ac:dyDescent="0.3">
      <c r="A1634" s="1" t="s">
        <v>149</v>
      </c>
      <c r="B1634" t="s">
        <v>350</v>
      </c>
      <c r="C1634" t="s">
        <v>7644</v>
      </c>
      <c r="D1634">
        <v>2576491</v>
      </c>
      <c r="E1634" t="s">
        <v>149</v>
      </c>
      <c r="F1634" t="s">
        <v>555</v>
      </c>
      <c r="G1634" t="s">
        <v>1911</v>
      </c>
      <c r="H1634">
        <v>1</v>
      </c>
      <c r="I1634" t="s">
        <v>7643</v>
      </c>
      <c r="J1634">
        <v>10</v>
      </c>
      <c r="K1634" s="1" t="s">
        <v>350</v>
      </c>
      <c r="L1634" t="s">
        <v>7642</v>
      </c>
      <c r="M1634">
        <v>17290</v>
      </c>
      <c r="N1634">
        <v>4</v>
      </c>
      <c r="O1634">
        <v>26</v>
      </c>
      <c r="P1634" t="s">
        <v>13495</v>
      </c>
      <c r="Q1634" t="s">
        <v>362</v>
      </c>
      <c r="R1634" t="s">
        <v>432</v>
      </c>
      <c r="T1634" t="s">
        <v>742</v>
      </c>
      <c r="U1634" t="s">
        <v>300</v>
      </c>
    </row>
    <row r="1635" spans="1:21" x14ac:dyDescent="0.3">
      <c r="A1635" s="1" t="s">
        <v>7645</v>
      </c>
      <c r="B1635" t="s">
        <v>350</v>
      </c>
      <c r="C1635" t="s">
        <v>7647</v>
      </c>
      <c r="D1635">
        <v>3957156</v>
      </c>
      <c r="E1635" t="s">
        <v>7645</v>
      </c>
      <c r="F1635" t="s">
        <v>481</v>
      </c>
      <c r="J1635">
        <v>16</v>
      </c>
      <c r="K1635" s="1" t="s">
        <v>350</v>
      </c>
      <c r="L1635" t="s">
        <v>7646</v>
      </c>
      <c r="M1635">
        <v>21289</v>
      </c>
      <c r="N1635">
        <v>0</v>
      </c>
      <c r="P1635" t="s">
        <v>13496</v>
      </c>
      <c r="Q1635" t="s">
        <v>362</v>
      </c>
      <c r="R1635" t="s">
        <v>1187</v>
      </c>
      <c r="T1635" t="s">
        <v>1291</v>
      </c>
      <c r="U1635" t="s">
        <v>300</v>
      </c>
    </row>
    <row r="1636" spans="1:21" x14ac:dyDescent="0.3">
      <c r="A1636" s="1" t="s">
        <v>7648</v>
      </c>
      <c r="B1636" t="s">
        <v>350</v>
      </c>
      <c r="C1636" t="s">
        <v>7650</v>
      </c>
      <c r="D1636">
        <v>16502</v>
      </c>
      <c r="E1636" t="s">
        <v>7648</v>
      </c>
      <c r="G1636" t="s">
        <v>7651</v>
      </c>
      <c r="H1636">
        <v>2</v>
      </c>
      <c r="J1636">
        <v>16</v>
      </c>
      <c r="K1636" s="1" t="s">
        <v>350</v>
      </c>
      <c r="L1636" t="s">
        <v>1602</v>
      </c>
      <c r="M1636">
        <v>15491</v>
      </c>
      <c r="N1636">
        <v>6</v>
      </c>
      <c r="O1636">
        <v>28</v>
      </c>
      <c r="P1636" t="s">
        <v>13497</v>
      </c>
      <c r="Q1636" t="s">
        <v>310</v>
      </c>
      <c r="R1636" t="s">
        <v>540</v>
      </c>
      <c r="T1636" t="s">
        <v>7649</v>
      </c>
      <c r="U1636" t="s">
        <v>296</v>
      </c>
    </row>
    <row r="1637" spans="1:21" x14ac:dyDescent="0.3">
      <c r="A1637" s="1" t="s">
        <v>7652</v>
      </c>
      <c r="B1637" t="s">
        <v>323</v>
      </c>
      <c r="C1637" t="s">
        <v>7655</v>
      </c>
      <c r="D1637">
        <v>2969241</v>
      </c>
      <c r="E1637" t="s">
        <v>7652</v>
      </c>
      <c r="F1637" t="s">
        <v>901</v>
      </c>
      <c r="G1637" t="s">
        <v>2667</v>
      </c>
      <c r="H1637">
        <v>3</v>
      </c>
      <c r="I1637" t="s">
        <v>7654</v>
      </c>
      <c r="J1637">
        <v>82</v>
      </c>
      <c r="K1637" s="1" t="s">
        <v>323</v>
      </c>
      <c r="L1637" t="s">
        <v>7653</v>
      </c>
      <c r="M1637">
        <v>18229</v>
      </c>
      <c r="N1637">
        <v>3</v>
      </c>
      <c r="O1637">
        <v>25</v>
      </c>
      <c r="P1637" t="s">
        <v>13498</v>
      </c>
      <c r="Q1637" t="s">
        <v>320</v>
      </c>
      <c r="R1637" t="s">
        <v>518</v>
      </c>
      <c r="T1637" t="s">
        <v>795</v>
      </c>
      <c r="U1637" t="s">
        <v>300</v>
      </c>
    </row>
    <row r="1638" spans="1:21" x14ac:dyDescent="0.3">
      <c r="A1638" s="1" t="s">
        <v>7656</v>
      </c>
      <c r="B1638" t="s">
        <v>350</v>
      </c>
      <c r="C1638" t="s">
        <v>7658</v>
      </c>
      <c r="D1638">
        <v>3127588</v>
      </c>
      <c r="E1638" t="s">
        <v>7656</v>
      </c>
      <c r="F1638" t="s">
        <v>337</v>
      </c>
      <c r="J1638">
        <v>14</v>
      </c>
      <c r="K1638" s="1" t="s">
        <v>350</v>
      </c>
      <c r="L1638" t="s">
        <v>7657</v>
      </c>
      <c r="M1638">
        <v>21480</v>
      </c>
      <c r="N1638">
        <v>0</v>
      </c>
      <c r="P1638" t="s">
        <v>13499</v>
      </c>
      <c r="Q1638" t="s">
        <v>362</v>
      </c>
      <c r="R1638" t="s">
        <v>477</v>
      </c>
      <c r="T1638" t="s">
        <v>1211</v>
      </c>
      <c r="U1638" t="s">
        <v>300</v>
      </c>
    </row>
    <row r="1639" spans="1:21" x14ac:dyDescent="0.3">
      <c r="A1639" s="1" t="s">
        <v>32</v>
      </c>
      <c r="B1639" t="s">
        <v>453</v>
      </c>
      <c r="C1639" t="s">
        <v>7661</v>
      </c>
      <c r="D1639">
        <v>3045127</v>
      </c>
      <c r="E1639" t="s">
        <v>32</v>
      </c>
      <c r="F1639" t="s">
        <v>316</v>
      </c>
      <c r="G1639" t="s">
        <v>7662</v>
      </c>
      <c r="H1639">
        <v>2</v>
      </c>
      <c r="I1639" t="s">
        <v>7660</v>
      </c>
      <c r="J1639">
        <v>22</v>
      </c>
      <c r="K1639" s="1" t="s">
        <v>453</v>
      </c>
      <c r="L1639" t="s">
        <v>7659</v>
      </c>
      <c r="M1639">
        <v>18996</v>
      </c>
      <c r="N1639">
        <v>2</v>
      </c>
      <c r="O1639">
        <v>24</v>
      </c>
      <c r="P1639" t="s">
        <v>13500</v>
      </c>
      <c r="Q1639" t="s">
        <v>310</v>
      </c>
      <c r="R1639" t="s">
        <v>438</v>
      </c>
      <c r="T1639" t="s">
        <v>2691</v>
      </c>
      <c r="U1639" t="s">
        <v>300</v>
      </c>
    </row>
    <row r="1640" spans="1:21" x14ac:dyDescent="0.3">
      <c r="A1640" s="1" t="s">
        <v>7663</v>
      </c>
      <c r="B1640" t="s">
        <v>453</v>
      </c>
      <c r="C1640" t="s">
        <v>7666</v>
      </c>
      <c r="D1640">
        <v>16994</v>
      </c>
      <c r="E1640" t="s">
        <v>7663</v>
      </c>
      <c r="F1640" t="s">
        <v>555</v>
      </c>
      <c r="G1640" t="s">
        <v>6994</v>
      </c>
      <c r="H1640">
        <v>3</v>
      </c>
      <c r="I1640" t="s">
        <v>7665</v>
      </c>
      <c r="J1640">
        <v>32</v>
      </c>
      <c r="K1640" s="1" t="s">
        <v>453</v>
      </c>
      <c r="L1640" t="s">
        <v>7664</v>
      </c>
      <c r="M1640">
        <v>15966</v>
      </c>
      <c r="N1640">
        <v>5</v>
      </c>
      <c r="O1640">
        <v>27</v>
      </c>
      <c r="P1640" t="s">
        <v>13501</v>
      </c>
      <c r="Q1640" t="s">
        <v>362</v>
      </c>
      <c r="R1640" t="s">
        <v>668</v>
      </c>
      <c r="T1640" t="s">
        <v>649</v>
      </c>
      <c r="U1640" t="s">
        <v>300</v>
      </c>
    </row>
    <row r="1641" spans="1:21" x14ac:dyDescent="0.3">
      <c r="A1641" s="1" t="s">
        <v>213</v>
      </c>
      <c r="B1641" t="s">
        <v>350</v>
      </c>
      <c r="C1641" t="s">
        <v>7669</v>
      </c>
      <c r="D1641">
        <v>11283</v>
      </c>
      <c r="E1641" t="s">
        <v>213</v>
      </c>
      <c r="F1641" t="s">
        <v>390</v>
      </c>
      <c r="G1641" t="s">
        <v>5237</v>
      </c>
      <c r="H1641">
        <v>1</v>
      </c>
      <c r="I1641" t="s">
        <v>7668</v>
      </c>
      <c r="J1641">
        <v>10</v>
      </c>
      <c r="K1641" s="1" t="s">
        <v>350</v>
      </c>
      <c r="L1641" t="s">
        <v>1571</v>
      </c>
      <c r="M1641">
        <v>3943</v>
      </c>
      <c r="N1641">
        <v>11</v>
      </c>
      <c r="O1641">
        <v>32</v>
      </c>
      <c r="P1641" t="s">
        <v>13502</v>
      </c>
      <c r="Q1641" t="s">
        <v>403</v>
      </c>
      <c r="R1641" t="s">
        <v>834</v>
      </c>
      <c r="T1641" t="s">
        <v>7667</v>
      </c>
      <c r="U1641" t="s">
        <v>300</v>
      </c>
    </row>
    <row r="1642" spans="1:21" x14ac:dyDescent="0.3">
      <c r="A1642" s="1" t="s">
        <v>7670</v>
      </c>
      <c r="B1642" t="s">
        <v>313</v>
      </c>
      <c r="C1642" t="s">
        <v>7672</v>
      </c>
      <c r="D1642">
        <v>3921586</v>
      </c>
      <c r="E1642" t="s">
        <v>7670</v>
      </c>
      <c r="F1642" t="s">
        <v>412</v>
      </c>
      <c r="J1642">
        <v>7</v>
      </c>
      <c r="K1642" s="1" t="s">
        <v>313</v>
      </c>
      <c r="L1642" t="s">
        <v>7671</v>
      </c>
      <c r="M1642">
        <v>21220</v>
      </c>
      <c r="N1642">
        <v>0</v>
      </c>
      <c r="P1642" t="s">
        <v>13503</v>
      </c>
      <c r="Q1642" t="s">
        <v>295</v>
      </c>
      <c r="R1642" t="s">
        <v>956</v>
      </c>
      <c r="T1642" t="s">
        <v>508</v>
      </c>
      <c r="U1642" t="s">
        <v>300</v>
      </c>
    </row>
    <row r="1643" spans="1:21" x14ac:dyDescent="0.3">
      <c r="A1643" s="1" t="s">
        <v>7673</v>
      </c>
      <c r="B1643" t="s">
        <v>565</v>
      </c>
      <c r="C1643" t="s">
        <v>7676</v>
      </c>
      <c r="D1643">
        <v>2586700</v>
      </c>
      <c r="E1643" t="s">
        <v>7673</v>
      </c>
      <c r="G1643" t="s">
        <v>1863</v>
      </c>
      <c r="I1643" t="s">
        <v>7675</v>
      </c>
      <c r="J1643">
        <v>45</v>
      </c>
      <c r="K1643" s="1" t="s">
        <v>453</v>
      </c>
      <c r="L1643" t="s">
        <v>7674</v>
      </c>
      <c r="M1643">
        <v>18376</v>
      </c>
      <c r="N1643">
        <v>3</v>
      </c>
      <c r="O1643">
        <v>26</v>
      </c>
      <c r="P1643" t="s">
        <v>13504</v>
      </c>
      <c r="Q1643" t="s">
        <v>331</v>
      </c>
      <c r="R1643" t="s">
        <v>956</v>
      </c>
      <c r="T1643" t="s">
        <v>1822</v>
      </c>
      <c r="U1643" t="s">
        <v>296</v>
      </c>
    </row>
    <row r="1644" spans="1:21" x14ac:dyDescent="0.3">
      <c r="A1644" s="1" t="s">
        <v>7677</v>
      </c>
      <c r="B1644" t="s">
        <v>350</v>
      </c>
      <c r="C1644" t="s">
        <v>7679</v>
      </c>
      <c r="D1644">
        <v>3939055</v>
      </c>
      <c r="E1644" t="s">
        <v>7677</v>
      </c>
      <c r="J1644">
        <v>2</v>
      </c>
      <c r="K1644" s="1" t="s">
        <v>350</v>
      </c>
      <c r="L1644" t="s">
        <v>7678</v>
      </c>
      <c r="M1644">
        <v>19712</v>
      </c>
      <c r="N1644">
        <v>2</v>
      </c>
      <c r="P1644" t="s">
        <v>13505</v>
      </c>
      <c r="Q1644" t="s">
        <v>362</v>
      </c>
      <c r="R1644" t="s">
        <v>395</v>
      </c>
      <c r="T1644" t="s">
        <v>4928</v>
      </c>
      <c r="U1644" t="s">
        <v>296</v>
      </c>
    </row>
    <row r="1645" spans="1:21" x14ac:dyDescent="0.3">
      <c r="A1645" s="1" t="s">
        <v>7680</v>
      </c>
      <c r="C1645" t="s">
        <v>7682</v>
      </c>
      <c r="E1645" t="s">
        <v>7680</v>
      </c>
      <c r="J1645">
        <v>0</v>
      </c>
      <c r="K1645" s="1" t="s">
        <v>297</v>
      </c>
      <c r="L1645" t="s">
        <v>7681</v>
      </c>
      <c r="M1645">
        <v>18831</v>
      </c>
      <c r="N1645">
        <v>0</v>
      </c>
      <c r="P1645" t="s">
        <v>13506</v>
      </c>
      <c r="Q1645" t="s">
        <v>297</v>
      </c>
      <c r="R1645" t="s">
        <v>297</v>
      </c>
      <c r="T1645" t="s">
        <v>1547</v>
      </c>
      <c r="U1645" t="s">
        <v>296</v>
      </c>
    </row>
    <row r="1646" spans="1:21" x14ac:dyDescent="0.3">
      <c r="A1646" s="1" t="s">
        <v>7683</v>
      </c>
      <c r="B1646" t="s">
        <v>350</v>
      </c>
      <c r="C1646" t="s">
        <v>7686</v>
      </c>
      <c r="D1646">
        <v>3115378</v>
      </c>
      <c r="E1646" t="s">
        <v>7683</v>
      </c>
      <c r="F1646" t="s">
        <v>481</v>
      </c>
      <c r="G1646" t="s">
        <v>7687</v>
      </c>
      <c r="H1646">
        <v>2</v>
      </c>
      <c r="I1646" t="s">
        <v>7685</v>
      </c>
      <c r="J1646">
        <v>83</v>
      </c>
      <c r="K1646" s="1" t="s">
        <v>350</v>
      </c>
      <c r="L1646" t="s">
        <v>7684</v>
      </c>
      <c r="M1646">
        <v>20006</v>
      </c>
      <c r="N1646">
        <v>1</v>
      </c>
      <c r="O1646">
        <v>23</v>
      </c>
      <c r="P1646" t="s">
        <v>13507</v>
      </c>
      <c r="Q1646" t="s">
        <v>310</v>
      </c>
      <c r="R1646" t="s">
        <v>3010</v>
      </c>
      <c r="T1646" t="s">
        <v>1426</v>
      </c>
      <c r="U1646" t="s">
        <v>300</v>
      </c>
    </row>
    <row r="1647" spans="1:21" x14ac:dyDescent="0.3">
      <c r="A1647" s="1" t="s">
        <v>7688</v>
      </c>
      <c r="B1647" t="s">
        <v>350</v>
      </c>
      <c r="C1647" t="s">
        <v>7691</v>
      </c>
      <c r="D1647">
        <v>16960</v>
      </c>
      <c r="E1647" t="s">
        <v>7688</v>
      </c>
      <c r="G1647" t="s">
        <v>4978</v>
      </c>
      <c r="I1647" t="s">
        <v>7690</v>
      </c>
      <c r="J1647">
        <v>13</v>
      </c>
      <c r="K1647" s="1" t="s">
        <v>350</v>
      </c>
      <c r="L1647" t="s">
        <v>7689</v>
      </c>
      <c r="M1647">
        <v>16480</v>
      </c>
      <c r="N1647">
        <v>5</v>
      </c>
      <c r="O1647">
        <v>28</v>
      </c>
      <c r="P1647" t="s">
        <v>13508</v>
      </c>
      <c r="Q1647" t="s">
        <v>320</v>
      </c>
      <c r="R1647" t="s">
        <v>765</v>
      </c>
      <c r="T1647" t="s">
        <v>779</v>
      </c>
      <c r="U1647" t="s">
        <v>296</v>
      </c>
    </row>
    <row r="1648" spans="1:21" x14ac:dyDescent="0.3">
      <c r="A1648" s="1" t="s">
        <v>7692</v>
      </c>
      <c r="C1648" t="s">
        <v>7693</v>
      </c>
      <c r="E1648" t="s">
        <v>7692</v>
      </c>
      <c r="J1648">
        <v>0</v>
      </c>
      <c r="K1648" s="1" t="s">
        <v>297</v>
      </c>
      <c r="L1648" t="s">
        <v>1864</v>
      </c>
      <c r="M1648">
        <v>19682</v>
      </c>
      <c r="N1648">
        <v>0</v>
      </c>
      <c r="P1648" t="s">
        <v>13509</v>
      </c>
      <c r="Q1648" t="s">
        <v>297</v>
      </c>
      <c r="R1648" t="s">
        <v>297</v>
      </c>
      <c r="T1648" t="s">
        <v>2104</v>
      </c>
      <c r="U1648" t="s">
        <v>296</v>
      </c>
    </row>
    <row r="1649" spans="1:21" x14ac:dyDescent="0.3">
      <c r="A1649" s="1" t="s">
        <v>198</v>
      </c>
      <c r="B1649" t="s">
        <v>453</v>
      </c>
      <c r="C1649" t="s">
        <v>7695</v>
      </c>
      <c r="D1649">
        <v>3043078</v>
      </c>
      <c r="E1649" t="s">
        <v>198</v>
      </c>
      <c r="F1649" t="s">
        <v>555</v>
      </c>
      <c r="G1649" t="s">
        <v>2414</v>
      </c>
      <c r="H1649">
        <v>1</v>
      </c>
      <c r="I1649" t="s">
        <v>7694</v>
      </c>
      <c r="J1649">
        <v>22</v>
      </c>
      <c r="K1649" s="1" t="s">
        <v>453</v>
      </c>
      <c r="L1649" t="s">
        <v>1720</v>
      </c>
      <c r="M1649">
        <v>17959</v>
      </c>
      <c r="N1649">
        <v>3</v>
      </c>
      <c r="O1649">
        <v>25</v>
      </c>
      <c r="P1649" t="s">
        <v>13510</v>
      </c>
      <c r="Q1649" t="s">
        <v>320</v>
      </c>
      <c r="R1649" t="s">
        <v>1273</v>
      </c>
      <c r="T1649" t="s">
        <v>1374</v>
      </c>
      <c r="U1649" t="s">
        <v>300</v>
      </c>
    </row>
    <row r="1650" spans="1:21" x14ac:dyDescent="0.3">
      <c r="A1650" s="1" t="s">
        <v>7696</v>
      </c>
      <c r="B1650" t="s">
        <v>350</v>
      </c>
      <c r="C1650" t="s">
        <v>6592</v>
      </c>
      <c r="E1650" t="s">
        <v>7696</v>
      </c>
      <c r="J1650">
        <v>0</v>
      </c>
      <c r="K1650" s="1" t="s">
        <v>350</v>
      </c>
      <c r="L1650" t="s">
        <v>4306</v>
      </c>
      <c r="M1650">
        <v>17625</v>
      </c>
      <c r="P1650" t="s">
        <v>13511</v>
      </c>
      <c r="Q1650" t="s">
        <v>297</v>
      </c>
      <c r="R1650" t="s">
        <v>297</v>
      </c>
      <c r="T1650" t="s">
        <v>2590</v>
      </c>
      <c r="U1650" t="s">
        <v>296</v>
      </c>
    </row>
    <row r="1651" spans="1:21" x14ac:dyDescent="0.3">
      <c r="A1651" s="1" t="s">
        <v>7697</v>
      </c>
      <c r="B1651" t="s">
        <v>350</v>
      </c>
      <c r="C1651" t="s">
        <v>7698</v>
      </c>
      <c r="D1651">
        <v>2988610</v>
      </c>
      <c r="E1651" t="s">
        <v>7697</v>
      </c>
      <c r="G1651" t="s">
        <v>4542</v>
      </c>
      <c r="J1651">
        <v>15</v>
      </c>
      <c r="K1651" s="1" t="s">
        <v>350</v>
      </c>
      <c r="L1651" t="s">
        <v>416</v>
      </c>
      <c r="M1651">
        <v>18714</v>
      </c>
      <c r="N1651">
        <v>0</v>
      </c>
      <c r="O1651">
        <v>24</v>
      </c>
      <c r="P1651" t="s">
        <v>13512</v>
      </c>
      <c r="Q1651" t="s">
        <v>331</v>
      </c>
      <c r="R1651" t="s">
        <v>387</v>
      </c>
      <c r="T1651" t="s">
        <v>705</v>
      </c>
      <c r="U1651" t="s">
        <v>296</v>
      </c>
    </row>
    <row r="1652" spans="1:21" x14ac:dyDescent="0.3">
      <c r="A1652" s="1" t="s">
        <v>7699</v>
      </c>
      <c r="C1652" t="s">
        <v>7700</v>
      </c>
      <c r="E1652" t="s">
        <v>7699</v>
      </c>
      <c r="J1652">
        <v>0</v>
      </c>
      <c r="K1652" s="1" t="s">
        <v>297</v>
      </c>
      <c r="L1652" t="s">
        <v>5243</v>
      </c>
      <c r="M1652">
        <v>18810</v>
      </c>
      <c r="N1652">
        <v>0</v>
      </c>
      <c r="P1652" t="s">
        <v>13513</v>
      </c>
      <c r="Q1652" t="s">
        <v>297</v>
      </c>
      <c r="R1652" t="s">
        <v>297</v>
      </c>
      <c r="T1652" t="s">
        <v>3389</v>
      </c>
      <c r="U1652" t="s">
        <v>296</v>
      </c>
    </row>
    <row r="1653" spans="1:21" x14ac:dyDescent="0.3">
      <c r="A1653" s="1" t="s">
        <v>7701</v>
      </c>
      <c r="B1653" t="s">
        <v>453</v>
      </c>
      <c r="C1653" t="s">
        <v>7703</v>
      </c>
      <c r="D1653">
        <v>2980105</v>
      </c>
      <c r="E1653" t="s">
        <v>7701</v>
      </c>
      <c r="G1653" t="s">
        <v>6107</v>
      </c>
      <c r="I1653" t="s">
        <v>7702</v>
      </c>
      <c r="J1653">
        <v>38</v>
      </c>
      <c r="K1653" s="1" t="s">
        <v>453</v>
      </c>
      <c r="L1653" t="s">
        <v>315</v>
      </c>
      <c r="M1653">
        <v>16856</v>
      </c>
      <c r="N1653">
        <v>4</v>
      </c>
      <c r="O1653">
        <v>23</v>
      </c>
      <c r="P1653" t="s">
        <v>13514</v>
      </c>
      <c r="Q1653" t="s">
        <v>347</v>
      </c>
      <c r="R1653" t="s">
        <v>1198</v>
      </c>
      <c r="T1653" t="s">
        <v>603</v>
      </c>
      <c r="U1653" t="s">
        <v>296</v>
      </c>
    </row>
    <row r="1654" spans="1:21" x14ac:dyDescent="0.3">
      <c r="A1654" s="1" t="s">
        <v>7704</v>
      </c>
      <c r="B1654" t="s">
        <v>350</v>
      </c>
      <c r="C1654" t="s">
        <v>7706</v>
      </c>
      <c r="D1654">
        <v>3044857</v>
      </c>
      <c r="E1654" t="s">
        <v>7704</v>
      </c>
      <c r="G1654" t="s">
        <v>7707</v>
      </c>
      <c r="I1654" t="s">
        <v>7705</v>
      </c>
      <c r="J1654">
        <v>2</v>
      </c>
      <c r="K1654" s="1" t="s">
        <v>350</v>
      </c>
      <c r="L1654" t="s">
        <v>1192</v>
      </c>
      <c r="M1654">
        <v>19217</v>
      </c>
      <c r="N1654">
        <v>2</v>
      </c>
      <c r="O1654">
        <v>24</v>
      </c>
      <c r="P1654" t="s">
        <v>13515</v>
      </c>
      <c r="Q1654" t="s">
        <v>331</v>
      </c>
      <c r="R1654" t="s">
        <v>782</v>
      </c>
      <c r="T1654" t="s">
        <v>1957</v>
      </c>
      <c r="U1654" t="s">
        <v>296</v>
      </c>
    </row>
    <row r="1655" spans="1:21" x14ac:dyDescent="0.3">
      <c r="A1655" s="1" t="s">
        <v>7708</v>
      </c>
      <c r="B1655" t="s">
        <v>350</v>
      </c>
      <c r="C1655" t="s">
        <v>7709</v>
      </c>
      <c r="D1655">
        <v>2576395</v>
      </c>
      <c r="E1655" t="s">
        <v>7708</v>
      </c>
      <c r="F1655" t="s">
        <v>748</v>
      </c>
      <c r="G1655" t="s">
        <v>2038</v>
      </c>
      <c r="H1655">
        <v>3</v>
      </c>
      <c r="J1655">
        <v>15</v>
      </c>
      <c r="K1655" s="1" t="s">
        <v>350</v>
      </c>
      <c r="L1655" t="s">
        <v>829</v>
      </c>
      <c r="M1655">
        <v>16798</v>
      </c>
      <c r="N1655">
        <v>4</v>
      </c>
      <c r="O1655">
        <v>27</v>
      </c>
      <c r="P1655" t="s">
        <v>13516</v>
      </c>
      <c r="Q1655" t="s">
        <v>310</v>
      </c>
      <c r="R1655" t="s">
        <v>759</v>
      </c>
      <c r="T1655" t="s">
        <v>2590</v>
      </c>
      <c r="U1655" t="s">
        <v>300</v>
      </c>
    </row>
    <row r="1656" spans="1:21" x14ac:dyDescent="0.3">
      <c r="A1656" s="1" t="s">
        <v>7711</v>
      </c>
      <c r="B1656" t="s">
        <v>350</v>
      </c>
      <c r="C1656" t="s">
        <v>7713</v>
      </c>
      <c r="D1656">
        <v>4422214</v>
      </c>
      <c r="E1656" t="s">
        <v>7711</v>
      </c>
      <c r="F1656" t="s">
        <v>1392</v>
      </c>
      <c r="G1656" t="s">
        <v>7714</v>
      </c>
      <c r="J1656">
        <v>2</v>
      </c>
      <c r="K1656" s="1" t="s">
        <v>350</v>
      </c>
      <c r="L1656" t="s">
        <v>5974</v>
      </c>
      <c r="M1656">
        <v>21368</v>
      </c>
      <c r="N1656">
        <v>0</v>
      </c>
      <c r="O1656">
        <v>22</v>
      </c>
      <c r="P1656" t="s">
        <v>13517</v>
      </c>
      <c r="Q1656" t="s">
        <v>362</v>
      </c>
      <c r="R1656" t="s">
        <v>646</v>
      </c>
      <c r="T1656" t="s">
        <v>7712</v>
      </c>
      <c r="U1656" t="s">
        <v>300</v>
      </c>
    </row>
    <row r="1657" spans="1:21" x14ac:dyDescent="0.3">
      <c r="A1657" s="1" t="s">
        <v>7715</v>
      </c>
      <c r="B1657" t="s">
        <v>350</v>
      </c>
      <c r="C1657" t="s">
        <v>7718</v>
      </c>
      <c r="D1657">
        <v>3043263</v>
      </c>
      <c r="E1657" t="s">
        <v>7715</v>
      </c>
      <c r="F1657" t="s">
        <v>672</v>
      </c>
      <c r="G1657" t="s">
        <v>6950</v>
      </c>
      <c r="H1657">
        <v>3</v>
      </c>
      <c r="J1657">
        <v>10</v>
      </c>
      <c r="K1657" s="1" t="s">
        <v>350</v>
      </c>
      <c r="L1657" t="s">
        <v>7717</v>
      </c>
      <c r="M1657">
        <v>16831</v>
      </c>
      <c r="N1657">
        <v>4</v>
      </c>
      <c r="O1657">
        <v>26</v>
      </c>
      <c r="P1657" t="s">
        <v>13518</v>
      </c>
      <c r="Q1657" t="s">
        <v>347</v>
      </c>
      <c r="R1657" t="s">
        <v>606</v>
      </c>
      <c r="T1657" t="s">
        <v>7716</v>
      </c>
      <c r="U1657" t="s">
        <v>300</v>
      </c>
    </row>
    <row r="1658" spans="1:21" x14ac:dyDescent="0.3">
      <c r="A1658" s="1" t="s">
        <v>7719</v>
      </c>
      <c r="B1658" t="s">
        <v>453</v>
      </c>
      <c r="C1658" t="s">
        <v>7720</v>
      </c>
      <c r="D1658">
        <v>16488</v>
      </c>
      <c r="E1658" t="s">
        <v>7719</v>
      </c>
      <c r="G1658" t="s">
        <v>4048</v>
      </c>
      <c r="J1658">
        <v>37</v>
      </c>
      <c r="K1658" s="1" t="s">
        <v>453</v>
      </c>
      <c r="L1658" t="s">
        <v>3492</v>
      </c>
      <c r="M1658">
        <v>15497</v>
      </c>
      <c r="N1658">
        <v>6</v>
      </c>
      <c r="O1658">
        <v>28</v>
      </c>
      <c r="P1658" t="s">
        <v>13519</v>
      </c>
      <c r="Q1658" t="s">
        <v>403</v>
      </c>
      <c r="R1658" t="s">
        <v>977</v>
      </c>
      <c r="T1658" t="s">
        <v>643</v>
      </c>
      <c r="U1658" t="s">
        <v>296</v>
      </c>
    </row>
    <row r="1659" spans="1:21" x14ac:dyDescent="0.3">
      <c r="A1659" s="1" t="s">
        <v>131</v>
      </c>
      <c r="B1659" t="s">
        <v>439</v>
      </c>
      <c r="C1659" t="s">
        <v>7723</v>
      </c>
      <c r="D1659">
        <v>16486</v>
      </c>
      <c r="E1659" t="s">
        <v>131</v>
      </c>
      <c r="F1659" t="s">
        <v>748</v>
      </c>
      <c r="G1659" t="s">
        <v>3300</v>
      </c>
      <c r="H1659">
        <v>1</v>
      </c>
      <c r="I1659" t="s">
        <v>7722</v>
      </c>
      <c r="J1659">
        <v>2</v>
      </c>
      <c r="K1659" s="1" t="s">
        <v>439</v>
      </c>
      <c r="L1659" t="s">
        <v>7721</v>
      </c>
      <c r="M1659">
        <v>15854</v>
      </c>
      <c r="N1659">
        <v>6</v>
      </c>
      <c r="O1659">
        <v>29</v>
      </c>
      <c r="P1659" t="s">
        <v>13520</v>
      </c>
      <c r="Q1659" t="s">
        <v>310</v>
      </c>
      <c r="R1659" t="s">
        <v>646</v>
      </c>
      <c r="T1659" t="s">
        <v>2732</v>
      </c>
      <c r="U1659" t="s">
        <v>300</v>
      </c>
    </row>
    <row r="1660" spans="1:21" x14ac:dyDescent="0.3">
      <c r="A1660" s="1" t="s">
        <v>7724</v>
      </c>
      <c r="B1660" t="s">
        <v>439</v>
      </c>
      <c r="C1660" t="s">
        <v>7725</v>
      </c>
      <c r="D1660">
        <v>16591</v>
      </c>
      <c r="E1660" t="s">
        <v>7724</v>
      </c>
      <c r="G1660" t="s">
        <v>7726</v>
      </c>
      <c r="J1660">
        <v>3</v>
      </c>
      <c r="K1660" s="1" t="s">
        <v>439</v>
      </c>
      <c r="L1660" t="s">
        <v>6185</v>
      </c>
      <c r="M1660">
        <v>15710</v>
      </c>
      <c r="N1660">
        <v>2</v>
      </c>
      <c r="O1660">
        <v>29</v>
      </c>
      <c r="P1660" t="s">
        <v>13521</v>
      </c>
      <c r="Q1660" t="s">
        <v>320</v>
      </c>
      <c r="R1660" t="s">
        <v>343</v>
      </c>
      <c r="T1660" t="s">
        <v>604</v>
      </c>
      <c r="U1660" t="s">
        <v>296</v>
      </c>
    </row>
    <row r="1661" spans="1:21" x14ac:dyDescent="0.3">
      <c r="A1661" s="1" t="s">
        <v>7727</v>
      </c>
      <c r="B1661" t="s">
        <v>439</v>
      </c>
      <c r="C1661" t="s">
        <v>7730</v>
      </c>
      <c r="D1661">
        <v>3040582</v>
      </c>
      <c r="E1661" t="s">
        <v>7727</v>
      </c>
      <c r="J1661">
        <v>15</v>
      </c>
      <c r="K1661" s="1" t="s">
        <v>439</v>
      </c>
      <c r="L1661" t="s">
        <v>7729</v>
      </c>
      <c r="M1661">
        <v>20414</v>
      </c>
      <c r="N1661">
        <v>0</v>
      </c>
      <c r="P1661" t="s">
        <v>13522</v>
      </c>
      <c r="Q1661" t="s">
        <v>362</v>
      </c>
      <c r="R1661" t="s">
        <v>343</v>
      </c>
      <c r="T1661" t="s">
        <v>7728</v>
      </c>
      <c r="U1661" t="s">
        <v>296</v>
      </c>
    </row>
    <row r="1662" spans="1:21" x14ac:dyDescent="0.3">
      <c r="A1662" s="1" t="s">
        <v>7731</v>
      </c>
      <c r="B1662" t="s">
        <v>453</v>
      </c>
      <c r="C1662" t="s">
        <v>7732</v>
      </c>
      <c r="D1662">
        <v>4045163</v>
      </c>
      <c r="E1662" t="s">
        <v>7731</v>
      </c>
      <c r="F1662" t="s">
        <v>390</v>
      </c>
      <c r="G1662" t="s">
        <v>7733</v>
      </c>
      <c r="H1662">
        <v>2</v>
      </c>
      <c r="J1662">
        <v>26</v>
      </c>
      <c r="K1662" s="1" t="s">
        <v>453</v>
      </c>
      <c r="L1662" t="s">
        <v>636</v>
      </c>
      <c r="M1662">
        <v>20933</v>
      </c>
      <c r="N1662">
        <v>0</v>
      </c>
      <c r="O1662">
        <v>22</v>
      </c>
      <c r="P1662" t="s">
        <v>13523</v>
      </c>
      <c r="Q1662" t="s">
        <v>362</v>
      </c>
      <c r="R1662" t="s">
        <v>727</v>
      </c>
      <c r="T1662" t="s">
        <v>2313</v>
      </c>
      <c r="U1662" t="s">
        <v>300</v>
      </c>
    </row>
    <row r="1663" spans="1:21" x14ac:dyDescent="0.3">
      <c r="A1663" s="1" t="s">
        <v>7734</v>
      </c>
      <c r="B1663" t="s">
        <v>350</v>
      </c>
      <c r="C1663" t="s">
        <v>7736</v>
      </c>
      <c r="D1663">
        <v>3123992</v>
      </c>
      <c r="E1663" t="s">
        <v>7734</v>
      </c>
      <c r="F1663" t="s">
        <v>304</v>
      </c>
      <c r="G1663" t="s">
        <v>7737</v>
      </c>
      <c r="I1663" t="s">
        <v>7735</v>
      </c>
      <c r="J1663">
        <v>3</v>
      </c>
      <c r="K1663" s="1" t="s">
        <v>350</v>
      </c>
      <c r="L1663" t="s">
        <v>4011</v>
      </c>
      <c r="M1663">
        <v>20298</v>
      </c>
      <c r="N1663">
        <v>1</v>
      </c>
      <c r="O1663">
        <v>24</v>
      </c>
      <c r="P1663" t="s">
        <v>13524</v>
      </c>
      <c r="Q1663" t="s">
        <v>331</v>
      </c>
      <c r="R1663" t="s">
        <v>364</v>
      </c>
      <c r="T1663" t="s">
        <v>728</v>
      </c>
      <c r="U1663" t="s">
        <v>306</v>
      </c>
    </row>
    <row r="1664" spans="1:21" x14ac:dyDescent="0.3">
      <c r="A1664" s="1" t="s">
        <v>7738</v>
      </c>
      <c r="B1664" t="s">
        <v>453</v>
      </c>
      <c r="C1664" t="s">
        <v>7739</v>
      </c>
      <c r="D1664">
        <v>3123675</v>
      </c>
      <c r="E1664" t="s">
        <v>7738</v>
      </c>
      <c r="F1664" t="s">
        <v>354</v>
      </c>
      <c r="G1664" t="s">
        <v>4254</v>
      </c>
      <c r="J1664">
        <v>30</v>
      </c>
      <c r="K1664" s="1" t="s">
        <v>453</v>
      </c>
      <c r="L1664" t="s">
        <v>2746</v>
      </c>
      <c r="M1664">
        <v>20883</v>
      </c>
      <c r="N1664">
        <v>0</v>
      </c>
      <c r="O1664">
        <v>23</v>
      </c>
      <c r="P1664" t="s">
        <v>13525</v>
      </c>
      <c r="Q1664" t="s">
        <v>403</v>
      </c>
      <c r="R1664" t="s">
        <v>369</v>
      </c>
      <c r="S1664" t="s">
        <v>1067</v>
      </c>
      <c r="T1664" t="s">
        <v>6085</v>
      </c>
      <c r="U1664" t="s">
        <v>2548</v>
      </c>
    </row>
    <row r="1665" spans="1:21" x14ac:dyDescent="0.3">
      <c r="A1665" s="1" t="s">
        <v>7740</v>
      </c>
      <c r="B1665" t="s">
        <v>350</v>
      </c>
      <c r="C1665" t="s">
        <v>7743</v>
      </c>
      <c r="D1665">
        <v>3128390</v>
      </c>
      <c r="E1665" t="s">
        <v>7740</v>
      </c>
      <c r="F1665" t="s">
        <v>367</v>
      </c>
      <c r="G1665" t="s">
        <v>2758</v>
      </c>
      <c r="H1665">
        <v>3</v>
      </c>
      <c r="I1665" t="s">
        <v>7742</v>
      </c>
      <c r="J1665">
        <v>13</v>
      </c>
      <c r="K1665" s="1" t="s">
        <v>350</v>
      </c>
      <c r="L1665" t="s">
        <v>7741</v>
      </c>
      <c r="M1665">
        <v>20145</v>
      </c>
      <c r="N1665">
        <v>1</v>
      </c>
      <c r="O1665">
        <v>23</v>
      </c>
      <c r="P1665" t="s">
        <v>13526</v>
      </c>
      <c r="Q1665" t="s">
        <v>295</v>
      </c>
      <c r="R1665" t="s">
        <v>501</v>
      </c>
      <c r="T1665" t="s">
        <v>434</v>
      </c>
      <c r="U1665" t="s">
        <v>306</v>
      </c>
    </row>
    <row r="1666" spans="1:21" x14ac:dyDescent="0.3">
      <c r="A1666" s="1" t="s">
        <v>7744</v>
      </c>
      <c r="B1666" t="s">
        <v>453</v>
      </c>
      <c r="C1666" t="s">
        <v>7746</v>
      </c>
      <c r="D1666">
        <v>2971589</v>
      </c>
      <c r="E1666" t="s">
        <v>7744</v>
      </c>
      <c r="F1666" t="s">
        <v>316</v>
      </c>
      <c r="G1666" t="s">
        <v>6657</v>
      </c>
      <c r="H1666">
        <v>3</v>
      </c>
      <c r="I1666" t="s">
        <v>7745</v>
      </c>
      <c r="J1666">
        <v>28</v>
      </c>
      <c r="K1666" s="1" t="s">
        <v>453</v>
      </c>
      <c r="L1666" t="s">
        <v>650</v>
      </c>
      <c r="M1666">
        <v>17972</v>
      </c>
      <c r="N1666">
        <v>3</v>
      </c>
      <c r="O1666">
        <v>24</v>
      </c>
      <c r="P1666" t="s">
        <v>13527</v>
      </c>
      <c r="Q1666" t="s">
        <v>403</v>
      </c>
      <c r="R1666" t="s">
        <v>452</v>
      </c>
      <c r="T1666" t="s">
        <v>484</v>
      </c>
      <c r="U1666" t="s">
        <v>300</v>
      </c>
    </row>
    <row r="1667" spans="1:21" x14ac:dyDescent="0.3">
      <c r="A1667" s="1" t="s">
        <v>7747</v>
      </c>
      <c r="B1667" t="s">
        <v>350</v>
      </c>
      <c r="C1667" t="s">
        <v>7749</v>
      </c>
      <c r="D1667">
        <v>3052122</v>
      </c>
      <c r="E1667" t="s">
        <v>7747</v>
      </c>
      <c r="F1667" t="s">
        <v>390</v>
      </c>
      <c r="G1667" t="s">
        <v>7750</v>
      </c>
      <c r="I1667" t="s">
        <v>7748</v>
      </c>
      <c r="J1667">
        <v>3</v>
      </c>
      <c r="K1667" s="1" t="s">
        <v>350</v>
      </c>
      <c r="L1667" t="s">
        <v>1192</v>
      </c>
      <c r="M1667">
        <v>20375</v>
      </c>
      <c r="N1667">
        <v>1</v>
      </c>
      <c r="O1667">
        <v>23</v>
      </c>
      <c r="P1667" t="s">
        <v>13528</v>
      </c>
      <c r="Q1667" t="s">
        <v>494</v>
      </c>
      <c r="R1667" t="s">
        <v>487</v>
      </c>
      <c r="T1667" t="s">
        <v>2590</v>
      </c>
      <c r="U1667" t="s">
        <v>306</v>
      </c>
    </row>
    <row r="1668" spans="1:21" x14ac:dyDescent="0.3">
      <c r="A1668" s="1" t="s">
        <v>104</v>
      </c>
      <c r="B1668" t="s">
        <v>350</v>
      </c>
      <c r="C1668" t="s">
        <v>7753</v>
      </c>
      <c r="D1668">
        <v>3046320</v>
      </c>
      <c r="E1668" t="s">
        <v>104</v>
      </c>
      <c r="F1668" t="s">
        <v>329</v>
      </c>
      <c r="G1668" t="s">
        <v>2020</v>
      </c>
      <c r="H1668">
        <v>2</v>
      </c>
      <c r="I1668" t="s">
        <v>7752</v>
      </c>
      <c r="J1668">
        <v>88</v>
      </c>
      <c r="K1668" s="1" t="s">
        <v>350</v>
      </c>
      <c r="L1668" t="s">
        <v>7751</v>
      </c>
      <c r="M1668">
        <v>19811</v>
      </c>
      <c r="N1668">
        <v>1</v>
      </c>
      <c r="O1668">
        <v>24</v>
      </c>
      <c r="P1668" t="s">
        <v>13529</v>
      </c>
      <c r="Q1668" t="s">
        <v>426</v>
      </c>
      <c r="R1668" t="s">
        <v>595</v>
      </c>
      <c r="T1668" t="s">
        <v>1492</v>
      </c>
      <c r="U1668" t="s">
        <v>300</v>
      </c>
    </row>
    <row r="1669" spans="1:21" x14ac:dyDescent="0.3">
      <c r="A1669" s="1" t="s">
        <v>7754</v>
      </c>
      <c r="B1669" t="s">
        <v>323</v>
      </c>
      <c r="C1669" t="s">
        <v>7757</v>
      </c>
      <c r="D1669">
        <v>2573401</v>
      </c>
      <c r="E1669" t="s">
        <v>7754</v>
      </c>
      <c r="F1669" t="s">
        <v>573</v>
      </c>
      <c r="G1669" t="s">
        <v>7758</v>
      </c>
      <c r="H1669">
        <v>2</v>
      </c>
      <c r="I1669" t="s">
        <v>7756</v>
      </c>
      <c r="J1669">
        <v>89</v>
      </c>
      <c r="K1669" s="1" t="s">
        <v>323</v>
      </c>
      <c r="L1669" t="s">
        <v>7755</v>
      </c>
      <c r="M1669">
        <v>18032</v>
      </c>
      <c r="N1669">
        <v>3</v>
      </c>
      <c r="O1669">
        <v>26</v>
      </c>
      <c r="P1669" t="s">
        <v>13530</v>
      </c>
      <c r="Q1669" t="s">
        <v>305</v>
      </c>
      <c r="R1669" t="s">
        <v>1002</v>
      </c>
      <c r="T1669" t="s">
        <v>1088</v>
      </c>
      <c r="U1669" t="s">
        <v>300</v>
      </c>
    </row>
    <row r="1670" spans="1:21" x14ac:dyDescent="0.3">
      <c r="A1670" s="1" t="s">
        <v>7759</v>
      </c>
      <c r="B1670" t="s">
        <v>350</v>
      </c>
      <c r="C1670" t="s">
        <v>7761</v>
      </c>
      <c r="D1670">
        <v>15907</v>
      </c>
      <c r="E1670" t="s">
        <v>7759</v>
      </c>
      <c r="G1670" t="s">
        <v>7762</v>
      </c>
      <c r="J1670">
        <v>6</v>
      </c>
      <c r="K1670" s="1" t="s">
        <v>350</v>
      </c>
      <c r="L1670" t="s">
        <v>7760</v>
      </c>
      <c r="M1670">
        <v>15134</v>
      </c>
      <c r="N1670">
        <v>2</v>
      </c>
      <c r="O1670">
        <v>27</v>
      </c>
      <c r="P1670" t="s">
        <v>13531</v>
      </c>
      <c r="Q1670" t="s">
        <v>331</v>
      </c>
      <c r="R1670" t="s">
        <v>931</v>
      </c>
      <c r="T1670" t="s">
        <v>676</v>
      </c>
      <c r="U1670" t="s">
        <v>296</v>
      </c>
    </row>
    <row r="1671" spans="1:21" x14ac:dyDescent="0.3">
      <c r="A1671" s="1" t="s">
        <v>1509</v>
      </c>
      <c r="B1671" t="s">
        <v>350</v>
      </c>
      <c r="C1671" t="s">
        <v>7764</v>
      </c>
      <c r="D1671">
        <v>9638</v>
      </c>
      <c r="E1671" t="s">
        <v>1509</v>
      </c>
      <c r="G1671" t="s">
        <v>7765</v>
      </c>
      <c r="J1671">
        <v>85</v>
      </c>
      <c r="K1671" s="1" t="s">
        <v>350</v>
      </c>
      <c r="L1671" t="s">
        <v>1470</v>
      </c>
      <c r="M1671">
        <v>6597</v>
      </c>
      <c r="N1671">
        <v>10</v>
      </c>
      <c r="O1671">
        <v>34</v>
      </c>
      <c r="P1671" t="s">
        <v>13532</v>
      </c>
      <c r="Q1671" t="s">
        <v>362</v>
      </c>
      <c r="R1671" t="s">
        <v>794</v>
      </c>
      <c r="T1671" t="s">
        <v>966</v>
      </c>
      <c r="U1671" t="s">
        <v>296</v>
      </c>
    </row>
    <row r="1672" spans="1:21" x14ac:dyDescent="0.3">
      <c r="A1672" s="1" t="s">
        <v>7766</v>
      </c>
      <c r="B1672" t="s">
        <v>453</v>
      </c>
      <c r="C1672" t="s">
        <v>7768</v>
      </c>
      <c r="D1672">
        <v>2977646</v>
      </c>
      <c r="E1672" t="s">
        <v>7766</v>
      </c>
      <c r="G1672" t="s">
        <v>2414</v>
      </c>
      <c r="J1672">
        <v>36</v>
      </c>
      <c r="K1672" s="1" t="s">
        <v>453</v>
      </c>
      <c r="L1672" t="s">
        <v>3437</v>
      </c>
      <c r="M1672">
        <v>18437</v>
      </c>
      <c r="N1672">
        <v>2</v>
      </c>
      <c r="O1672">
        <v>25</v>
      </c>
      <c r="P1672" t="s">
        <v>13533</v>
      </c>
      <c r="Q1672" t="s">
        <v>331</v>
      </c>
      <c r="R1672" t="s">
        <v>405</v>
      </c>
      <c r="T1672" t="s">
        <v>7767</v>
      </c>
      <c r="U1672" t="s">
        <v>296</v>
      </c>
    </row>
    <row r="1673" spans="1:21" x14ac:dyDescent="0.3">
      <c r="A1673" s="1" t="s">
        <v>7769</v>
      </c>
      <c r="B1673" t="s">
        <v>350</v>
      </c>
      <c r="C1673" t="s">
        <v>7772</v>
      </c>
      <c r="D1673">
        <v>2579604</v>
      </c>
      <c r="E1673" t="s">
        <v>7769</v>
      </c>
      <c r="F1673" t="s">
        <v>491</v>
      </c>
      <c r="G1673" t="s">
        <v>4319</v>
      </c>
      <c r="H1673">
        <v>1</v>
      </c>
      <c r="I1673" t="s">
        <v>7771</v>
      </c>
      <c r="J1673">
        <v>13</v>
      </c>
      <c r="K1673" s="1" t="s">
        <v>350</v>
      </c>
      <c r="L1673" t="s">
        <v>7770</v>
      </c>
      <c r="M1673">
        <v>16790</v>
      </c>
      <c r="N1673">
        <v>4</v>
      </c>
      <c r="O1673">
        <v>26</v>
      </c>
      <c r="P1673" t="s">
        <v>13534</v>
      </c>
      <c r="Q1673" t="s">
        <v>403</v>
      </c>
      <c r="R1673" t="s">
        <v>571</v>
      </c>
      <c r="T1673" t="s">
        <v>3548</v>
      </c>
      <c r="U1673" t="s">
        <v>300</v>
      </c>
    </row>
    <row r="1674" spans="1:21" x14ac:dyDescent="0.3">
      <c r="A1674" s="1" t="s">
        <v>7773</v>
      </c>
      <c r="B1674" t="s">
        <v>350</v>
      </c>
      <c r="C1674" t="s">
        <v>7775</v>
      </c>
      <c r="D1674">
        <v>14100</v>
      </c>
      <c r="E1674" t="s">
        <v>7773</v>
      </c>
      <c r="F1674" t="s">
        <v>329</v>
      </c>
      <c r="G1674" t="s">
        <v>7776</v>
      </c>
      <c r="H1674">
        <v>3</v>
      </c>
      <c r="I1674" t="s">
        <v>7774</v>
      </c>
      <c r="J1674">
        <v>17</v>
      </c>
      <c r="K1674" s="1" t="s">
        <v>350</v>
      </c>
      <c r="L1674" t="s">
        <v>1294</v>
      </c>
      <c r="M1674">
        <v>13117</v>
      </c>
      <c r="N1674">
        <v>8</v>
      </c>
      <c r="O1674">
        <v>31</v>
      </c>
      <c r="P1674" t="s">
        <v>13535</v>
      </c>
      <c r="Q1674" t="s">
        <v>403</v>
      </c>
      <c r="R1674" t="s">
        <v>358</v>
      </c>
      <c r="T1674" t="s">
        <v>2191</v>
      </c>
      <c r="U1674" t="s">
        <v>300</v>
      </c>
    </row>
    <row r="1675" spans="1:21" x14ac:dyDescent="0.3">
      <c r="A1675" s="1" t="s">
        <v>7777</v>
      </c>
      <c r="C1675" t="s">
        <v>7778</v>
      </c>
      <c r="E1675" t="s">
        <v>7777</v>
      </c>
      <c r="J1675">
        <v>0</v>
      </c>
      <c r="K1675" s="1" t="s">
        <v>297</v>
      </c>
      <c r="L1675" t="s">
        <v>447</v>
      </c>
      <c r="M1675">
        <v>19792</v>
      </c>
      <c r="N1675">
        <v>0</v>
      </c>
      <c r="P1675" t="s">
        <v>13536</v>
      </c>
      <c r="Q1675" t="s">
        <v>297</v>
      </c>
      <c r="R1675" t="s">
        <v>297</v>
      </c>
      <c r="T1675" t="s">
        <v>1100</v>
      </c>
      <c r="U1675" t="s">
        <v>296</v>
      </c>
    </row>
    <row r="1676" spans="1:21" x14ac:dyDescent="0.3">
      <c r="A1676" s="1" t="s">
        <v>157</v>
      </c>
      <c r="B1676" t="s">
        <v>453</v>
      </c>
      <c r="C1676" t="s">
        <v>7783</v>
      </c>
      <c r="D1676">
        <v>3117251</v>
      </c>
      <c r="E1676" t="s">
        <v>157</v>
      </c>
      <c r="F1676" t="s">
        <v>880</v>
      </c>
      <c r="G1676" t="s">
        <v>2068</v>
      </c>
      <c r="H1676">
        <v>1</v>
      </c>
      <c r="I1676" t="s">
        <v>7782</v>
      </c>
      <c r="J1676">
        <v>22</v>
      </c>
      <c r="K1676" s="1" t="s">
        <v>453</v>
      </c>
      <c r="L1676" t="s">
        <v>7781</v>
      </c>
      <c r="M1676">
        <v>18877</v>
      </c>
      <c r="N1676">
        <v>2</v>
      </c>
      <c r="O1676">
        <v>23</v>
      </c>
      <c r="P1676" t="s">
        <v>13537</v>
      </c>
      <c r="Q1676" t="s">
        <v>362</v>
      </c>
      <c r="R1676" t="s">
        <v>364</v>
      </c>
      <c r="T1676" t="s">
        <v>2067</v>
      </c>
      <c r="U1676" t="s">
        <v>300</v>
      </c>
    </row>
    <row r="1677" spans="1:21" x14ac:dyDescent="0.3">
      <c r="A1677" s="1" t="s">
        <v>7784</v>
      </c>
      <c r="B1677" t="s">
        <v>323</v>
      </c>
      <c r="C1677" t="s">
        <v>7786</v>
      </c>
      <c r="E1677" t="s">
        <v>7784</v>
      </c>
      <c r="G1677" t="s">
        <v>883</v>
      </c>
      <c r="J1677">
        <v>85</v>
      </c>
      <c r="K1677" s="1" t="s">
        <v>323</v>
      </c>
      <c r="L1677" t="s">
        <v>7785</v>
      </c>
      <c r="M1677">
        <v>17385</v>
      </c>
      <c r="N1677">
        <v>1</v>
      </c>
      <c r="O1677">
        <v>26</v>
      </c>
      <c r="P1677" t="s">
        <v>13538</v>
      </c>
      <c r="Q1677" t="s">
        <v>305</v>
      </c>
      <c r="R1677" t="s">
        <v>2176</v>
      </c>
      <c r="T1677" t="s">
        <v>559</v>
      </c>
      <c r="U1677" t="s">
        <v>296</v>
      </c>
    </row>
    <row r="1678" spans="1:21" x14ac:dyDescent="0.3">
      <c r="A1678" s="1" t="s">
        <v>7787</v>
      </c>
      <c r="B1678" t="s">
        <v>350</v>
      </c>
      <c r="C1678" t="s">
        <v>7791</v>
      </c>
      <c r="D1678">
        <v>2574918</v>
      </c>
      <c r="E1678" t="s">
        <v>7787</v>
      </c>
      <c r="F1678" t="s">
        <v>724</v>
      </c>
      <c r="G1678" t="s">
        <v>3735</v>
      </c>
      <c r="H1678">
        <v>3</v>
      </c>
      <c r="I1678" t="s">
        <v>7790</v>
      </c>
      <c r="J1678">
        <v>14</v>
      </c>
      <c r="K1678" s="1" t="s">
        <v>350</v>
      </c>
      <c r="L1678" t="s">
        <v>802</v>
      </c>
      <c r="M1678">
        <v>18401</v>
      </c>
      <c r="N1678">
        <v>3</v>
      </c>
      <c r="O1678">
        <v>26</v>
      </c>
      <c r="P1678" t="s">
        <v>13539</v>
      </c>
      <c r="Q1678" t="s">
        <v>639</v>
      </c>
      <c r="R1678" t="s">
        <v>7788</v>
      </c>
      <c r="T1678" t="s">
        <v>7789</v>
      </c>
      <c r="U1678" t="s">
        <v>300</v>
      </c>
    </row>
    <row r="1679" spans="1:21" x14ac:dyDescent="0.3">
      <c r="A1679" s="1" t="s">
        <v>7792</v>
      </c>
      <c r="B1679" t="s">
        <v>323</v>
      </c>
      <c r="C1679" t="s">
        <v>7794</v>
      </c>
      <c r="D1679">
        <v>14433</v>
      </c>
      <c r="E1679" t="s">
        <v>7792</v>
      </c>
      <c r="G1679" t="s">
        <v>5523</v>
      </c>
      <c r="J1679">
        <v>85</v>
      </c>
      <c r="K1679" s="1" t="s">
        <v>323</v>
      </c>
      <c r="L1679" t="s">
        <v>7793</v>
      </c>
      <c r="M1679">
        <v>13273</v>
      </c>
      <c r="N1679">
        <v>3</v>
      </c>
      <c r="O1679">
        <v>29</v>
      </c>
      <c r="P1679" t="s">
        <v>13540</v>
      </c>
      <c r="Q1679" t="s">
        <v>347</v>
      </c>
      <c r="R1679" t="s">
        <v>965</v>
      </c>
      <c r="T1679" t="s">
        <v>434</v>
      </c>
      <c r="U1679" t="s">
        <v>296</v>
      </c>
    </row>
    <row r="1680" spans="1:21" x14ac:dyDescent="0.3">
      <c r="A1680" s="1" t="s">
        <v>7795</v>
      </c>
      <c r="B1680" t="s">
        <v>350</v>
      </c>
      <c r="C1680" t="s">
        <v>7798</v>
      </c>
      <c r="D1680">
        <v>16016</v>
      </c>
      <c r="E1680" t="s">
        <v>7795</v>
      </c>
      <c r="F1680" t="s">
        <v>525</v>
      </c>
      <c r="G1680" t="s">
        <v>4946</v>
      </c>
      <c r="H1680">
        <v>1</v>
      </c>
      <c r="I1680" t="s">
        <v>7797</v>
      </c>
      <c r="J1680">
        <v>10</v>
      </c>
      <c r="K1680" s="1" t="s">
        <v>350</v>
      </c>
      <c r="L1680" t="s">
        <v>7796</v>
      </c>
      <c r="M1680">
        <v>15196</v>
      </c>
      <c r="N1680">
        <v>6</v>
      </c>
      <c r="O1680">
        <v>27</v>
      </c>
      <c r="P1680" t="s">
        <v>13541</v>
      </c>
      <c r="Q1680" t="s">
        <v>310</v>
      </c>
      <c r="R1680" t="s">
        <v>387</v>
      </c>
      <c r="T1680" t="s">
        <v>335</v>
      </c>
      <c r="U1680" t="s">
        <v>300</v>
      </c>
    </row>
    <row r="1681" spans="1:21" x14ac:dyDescent="0.3">
      <c r="A1681" s="1" t="s">
        <v>7800</v>
      </c>
      <c r="C1681" t="s">
        <v>7802</v>
      </c>
      <c r="E1681" t="s">
        <v>7800</v>
      </c>
      <c r="J1681">
        <v>0</v>
      </c>
      <c r="K1681" s="1" t="s">
        <v>297</v>
      </c>
      <c r="L1681" t="s">
        <v>7801</v>
      </c>
      <c r="M1681">
        <v>18850</v>
      </c>
      <c r="N1681">
        <v>0</v>
      </c>
      <c r="P1681" t="s">
        <v>13542</v>
      </c>
      <c r="Q1681" t="s">
        <v>297</v>
      </c>
      <c r="R1681" t="s">
        <v>297</v>
      </c>
      <c r="T1681" t="s">
        <v>469</v>
      </c>
      <c r="U1681" t="s">
        <v>296</v>
      </c>
    </row>
    <row r="1682" spans="1:21" x14ac:dyDescent="0.3">
      <c r="A1682" s="1" t="s">
        <v>7804</v>
      </c>
      <c r="B1682" t="s">
        <v>453</v>
      </c>
      <c r="C1682" t="s">
        <v>7808</v>
      </c>
      <c r="D1682">
        <v>3040146</v>
      </c>
      <c r="E1682" t="s">
        <v>7804</v>
      </c>
      <c r="G1682" t="s">
        <v>7809</v>
      </c>
      <c r="I1682" t="s">
        <v>7807</v>
      </c>
      <c r="J1682">
        <v>38</v>
      </c>
      <c r="K1682" s="1" t="s">
        <v>453</v>
      </c>
      <c r="L1682" t="s">
        <v>7806</v>
      </c>
      <c r="M1682">
        <v>20192</v>
      </c>
      <c r="N1682">
        <v>1</v>
      </c>
      <c r="O1682">
        <v>24</v>
      </c>
      <c r="P1682" t="s">
        <v>13543</v>
      </c>
      <c r="Q1682" t="s">
        <v>403</v>
      </c>
      <c r="R1682" t="s">
        <v>387</v>
      </c>
      <c r="T1682" t="s">
        <v>7805</v>
      </c>
      <c r="U1682" t="s">
        <v>296</v>
      </c>
    </row>
    <row r="1683" spans="1:21" x14ac:dyDescent="0.3">
      <c r="A1683" s="1" t="s">
        <v>7810</v>
      </c>
      <c r="B1683" t="s">
        <v>350</v>
      </c>
      <c r="C1683" t="s">
        <v>7812</v>
      </c>
      <c r="D1683">
        <v>2577517</v>
      </c>
      <c r="E1683" t="s">
        <v>7810</v>
      </c>
      <c r="G1683" t="s">
        <v>2228</v>
      </c>
      <c r="J1683">
        <v>7</v>
      </c>
      <c r="K1683" s="1" t="s">
        <v>350</v>
      </c>
      <c r="L1683" t="s">
        <v>7811</v>
      </c>
      <c r="M1683">
        <v>18613</v>
      </c>
      <c r="N1683">
        <v>0</v>
      </c>
      <c r="O1683">
        <v>26</v>
      </c>
      <c r="P1683" t="s">
        <v>13544</v>
      </c>
      <c r="Q1683" t="s">
        <v>399</v>
      </c>
      <c r="R1683" t="s">
        <v>571</v>
      </c>
      <c r="T1683" t="s">
        <v>649</v>
      </c>
      <c r="U1683" t="s">
        <v>296</v>
      </c>
    </row>
    <row r="1684" spans="1:21" x14ac:dyDescent="0.3">
      <c r="A1684" s="1" t="s">
        <v>7813</v>
      </c>
      <c r="B1684" t="s">
        <v>323</v>
      </c>
      <c r="C1684" t="s">
        <v>7815</v>
      </c>
      <c r="D1684">
        <v>3910617</v>
      </c>
      <c r="E1684" t="s">
        <v>7813</v>
      </c>
      <c r="J1684">
        <v>48</v>
      </c>
      <c r="K1684" s="1" t="s">
        <v>323</v>
      </c>
      <c r="L1684" t="s">
        <v>7814</v>
      </c>
      <c r="M1684">
        <v>19414</v>
      </c>
      <c r="N1684">
        <v>2</v>
      </c>
      <c r="P1684" t="s">
        <v>13545</v>
      </c>
      <c r="Q1684" t="s">
        <v>678</v>
      </c>
      <c r="R1684" t="s">
        <v>702</v>
      </c>
      <c r="T1684" t="s">
        <v>1767</v>
      </c>
      <c r="U1684" t="s">
        <v>296</v>
      </c>
    </row>
    <row r="1685" spans="1:21" x14ac:dyDescent="0.3">
      <c r="A1685" s="1" t="s">
        <v>7816</v>
      </c>
      <c r="B1685" t="s">
        <v>350</v>
      </c>
      <c r="C1685" t="s">
        <v>7817</v>
      </c>
      <c r="D1685">
        <v>3139223</v>
      </c>
      <c r="E1685" t="s">
        <v>7816</v>
      </c>
      <c r="F1685" t="s">
        <v>748</v>
      </c>
      <c r="J1685">
        <v>19</v>
      </c>
      <c r="K1685" s="1" t="s">
        <v>350</v>
      </c>
      <c r="L1685" t="s">
        <v>3075</v>
      </c>
      <c r="M1685">
        <v>20123</v>
      </c>
      <c r="N1685">
        <v>1</v>
      </c>
      <c r="P1685" t="s">
        <v>13546</v>
      </c>
      <c r="Q1685" t="s">
        <v>347</v>
      </c>
      <c r="R1685" t="s">
        <v>595</v>
      </c>
      <c r="T1685" t="s">
        <v>415</v>
      </c>
      <c r="U1685" t="s">
        <v>300</v>
      </c>
    </row>
    <row r="1686" spans="1:21" x14ac:dyDescent="0.3">
      <c r="A1686" s="1" t="s">
        <v>7820</v>
      </c>
      <c r="B1686" t="s">
        <v>350</v>
      </c>
      <c r="C1686" t="s">
        <v>7821</v>
      </c>
      <c r="D1686">
        <v>4260393</v>
      </c>
      <c r="E1686" t="s">
        <v>7820</v>
      </c>
      <c r="F1686" t="s">
        <v>418</v>
      </c>
      <c r="G1686" t="s">
        <v>4961</v>
      </c>
      <c r="J1686">
        <v>9</v>
      </c>
      <c r="K1686" s="1" t="s">
        <v>350</v>
      </c>
      <c r="L1686" t="s">
        <v>763</v>
      </c>
      <c r="M1686">
        <v>21492</v>
      </c>
      <c r="N1686">
        <v>0</v>
      </c>
      <c r="O1686">
        <v>22</v>
      </c>
      <c r="P1686" t="s">
        <v>13547</v>
      </c>
      <c r="Q1686" t="s">
        <v>362</v>
      </c>
      <c r="R1686" t="s">
        <v>395</v>
      </c>
      <c r="T1686" t="s">
        <v>469</v>
      </c>
      <c r="U1686" t="s">
        <v>300</v>
      </c>
    </row>
    <row r="1687" spans="1:21" x14ac:dyDescent="0.3">
      <c r="A1687" s="1" t="s">
        <v>7822</v>
      </c>
      <c r="B1687" t="s">
        <v>350</v>
      </c>
      <c r="C1687" t="s">
        <v>7824</v>
      </c>
      <c r="D1687">
        <v>3126095</v>
      </c>
      <c r="E1687" t="s">
        <v>7822</v>
      </c>
      <c r="F1687" t="s">
        <v>748</v>
      </c>
      <c r="G1687" t="s">
        <v>4773</v>
      </c>
      <c r="J1687">
        <v>81</v>
      </c>
      <c r="K1687" s="1" t="s">
        <v>350</v>
      </c>
      <c r="L1687" t="s">
        <v>1129</v>
      </c>
      <c r="M1687">
        <v>21451</v>
      </c>
      <c r="N1687">
        <v>0</v>
      </c>
      <c r="O1687">
        <v>23</v>
      </c>
      <c r="P1687" t="s">
        <v>13548</v>
      </c>
      <c r="Q1687" t="s">
        <v>310</v>
      </c>
      <c r="R1687" t="s">
        <v>571</v>
      </c>
      <c r="T1687" t="s">
        <v>7823</v>
      </c>
      <c r="U1687" t="s">
        <v>300</v>
      </c>
    </row>
    <row r="1688" spans="1:21" x14ac:dyDescent="0.3">
      <c r="A1688" s="1" t="s">
        <v>7825</v>
      </c>
      <c r="B1688" t="s">
        <v>313</v>
      </c>
      <c r="C1688" t="s">
        <v>7828</v>
      </c>
      <c r="D1688">
        <v>3128843</v>
      </c>
      <c r="E1688" t="s">
        <v>7825</v>
      </c>
      <c r="F1688" t="s">
        <v>917</v>
      </c>
      <c r="G1688" t="s">
        <v>7829</v>
      </c>
      <c r="H1688">
        <v>4</v>
      </c>
      <c r="I1688" t="s">
        <v>7827</v>
      </c>
      <c r="J1688">
        <v>2</v>
      </c>
      <c r="K1688" s="1" t="s">
        <v>313</v>
      </c>
      <c r="L1688" t="s">
        <v>7826</v>
      </c>
      <c r="M1688">
        <v>20044</v>
      </c>
      <c r="N1688">
        <v>1</v>
      </c>
      <c r="O1688">
        <v>23</v>
      </c>
      <c r="P1688" t="s">
        <v>13549</v>
      </c>
      <c r="Q1688" t="s">
        <v>320</v>
      </c>
      <c r="R1688" t="s">
        <v>369</v>
      </c>
      <c r="T1688" t="s">
        <v>615</v>
      </c>
      <c r="U1688" t="s">
        <v>306</v>
      </c>
    </row>
    <row r="1689" spans="1:21" x14ac:dyDescent="0.3">
      <c r="A1689" s="1" t="s">
        <v>7830</v>
      </c>
      <c r="B1689" t="s">
        <v>350</v>
      </c>
      <c r="C1689" t="s">
        <v>7833</v>
      </c>
      <c r="D1689">
        <v>3052735</v>
      </c>
      <c r="E1689" t="s">
        <v>7830</v>
      </c>
      <c r="G1689" t="s">
        <v>7834</v>
      </c>
      <c r="I1689" t="s">
        <v>7832</v>
      </c>
      <c r="J1689">
        <v>82</v>
      </c>
      <c r="K1689" s="1" t="s">
        <v>350</v>
      </c>
      <c r="L1689" t="s">
        <v>1764</v>
      </c>
      <c r="M1689">
        <v>17257</v>
      </c>
      <c r="N1689">
        <v>4</v>
      </c>
      <c r="O1689">
        <v>27</v>
      </c>
      <c r="P1689" t="s">
        <v>13550</v>
      </c>
      <c r="Q1689" t="s">
        <v>403</v>
      </c>
      <c r="R1689" t="s">
        <v>574</v>
      </c>
      <c r="T1689" t="s">
        <v>7831</v>
      </c>
      <c r="U1689" t="s">
        <v>296</v>
      </c>
    </row>
    <row r="1690" spans="1:21" x14ac:dyDescent="0.3">
      <c r="A1690" s="1" t="s">
        <v>7835</v>
      </c>
      <c r="B1690" t="s">
        <v>453</v>
      </c>
      <c r="C1690" t="s">
        <v>7837</v>
      </c>
      <c r="D1690">
        <v>3051315</v>
      </c>
      <c r="E1690" t="s">
        <v>7835</v>
      </c>
      <c r="G1690" t="s">
        <v>1409</v>
      </c>
      <c r="J1690">
        <v>39</v>
      </c>
      <c r="K1690" s="1" t="s">
        <v>453</v>
      </c>
      <c r="L1690" t="s">
        <v>371</v>
      </c>
      <c r="M1690">
        <v>19463</v>
      </c>
      <c r="N1690">
        <v>2</v>
      </c>
      <c r="O1690">
        <v>23</v>
      </c>
      <c r="P1690" t="s">
        <v>13551</v>
      </c>
      <c r="Q1690" t="s">
        <v>403</v>
      </c>
      <c r="R1690" t="s">
        <v>571</v>
      </c>
      <c r="T1690" t="s">
        <v>7836</v>
      </c>
      <c r="U1690" t="s">
        <v>296</v>
      </c>
    </row>
    <row r="1691" spans="1:21" x14ac:dyDescent="0.3">
      <c r="A1691" s="1" t="s">
        <v>84</v>
      </c>
      <c r="B1691" t="s">
        <v>350</v>
      </c>
      <c r="C1691" t="s">
        <v>7840</v>
      </c>
      <c r="D1691">
        <v>13216</v>
      </c>
      <c r="E1691" t="s">
        <v>84</v>
      </c>
      <c r="F1691" t="s">
        <v>491</v>
      </c>
      <c r="G1691" t="s">
        <v>7841</v>
      </c>
      <c r="H1691">
        <v>2</v>
      </c>
      <c r="I1691" t="s">
        <v>7839</v>
      </c>
      <c r="J1691">
        <v>88</v>
      </c>
      <c r="K1691" s="1" t="s">
        <v>350</v>
      </c>
      <c r="L1691" t="s">
        <v>371</v>
      </c>
      <c r="M1691">
        <v>11197</v>
      </c>
      <c r="N1691">
        <v>9</v>
      </c>
      <c r="O1691">
        <v>31</v>
      </c>
      <c r="P1691" t="s">
        <v>13552</v>
      </c>
      <c r="Q1691" t="s">
        <v>320</v>
      </c>
      <c r="R1691" t="s">
        <v>745</v>
      </c>
      <c r="S1691" t="s">
        <v>411</v>
      </c>
      <c r="T1691" t="s">
        <v>7838</v>
      </c>
      <c r="U1691" t="s">
        <v>300</v>
      </c>
    </row>
    <row r="1692" spans="1:21" x14ac:dyDescent="0.3">
      <c r="A1692" s="1" t="s">
        <v>7842</v>
      </c>
      <c r="B1692" t="s">
        <v>313</v>
      </c>
      <c r="C1692" t="s">
        <v>7845</v>
      </c>
      <c r="D1692">
        <v>3118374</v>
      </c>
      <c r="E1692" t="s">
        <v>7842</v>
      </c>
      <c r="G1692" t="s">
        <v>7846</v>
      </c>
      <c r="I1692" t="s">
        <v>7844</v>
      </c>
      <c r="J1692">
        <v>6</v>
      </c>
      <c r="K1692" s="1" t="s">
        <v>313</v>
      </c>
      <c r="L1692" t="s">
        <v>7843</v>
      </c>
      <c r="M1692">
        <v>20468</v>
      </c>
      <c r="N1692">
        <v>1</v>
      </c>
      <c r="O1692">
        <v>23</v>
      </c>
      <c r="P1692" t="s">
        <v>13553</v>
      </c>
      <c r="Q1692" t="s">
        <v>320</v>
      </c>
      <c r="R1692" t="s">
        <v>578</v>
      </c>
      <c r="T1692" t="s">
        <v>1313</v>
      </c>
      <c r="U1692" t="s">
        <v>296</v>
      </c>
    </row>
    <row r="1693" spans="1:21" x14ac:dyDescent="0.3">
      <c r="A1693" s="1" t="s">
        <v>7847</v>
      </c>
      <c r="B1693" t="s">
        <v>350</v>
      </c>
      <c r="C1693" t="s">
        <v>7849</v>
      </c>
      <c r="D1693">
        <v>2570987</v>
      </c>
      <c r="E1693" t="s">
        <v>7847</v>
      </c>
      <c r="F1693" t="s">
        <v>390</v>
      </c>
      <c r="G1693" t="s">
        <v>7045</v>
      </c>
      <c r="H1693">
        <v>3</v>
      </c>
      <c r="I1693" t="s">
        <v>7848</v>
      </c>
      <c r="J1693">
        <v>89</v>
      </c>
      <c r="K1693" s="1" t="s">
        <v>350</v>
      </c>
      <c r="L1693" t="s">
        <v>943</v>
      </c>
      <c r="M1693">
        <v>17964</v>
      </c>
      <c r="N1693">
        <v>3</v>
      </c>
      <c r="O1693">
        <v>26</v>
      </c>
      <c r="P1693" t="s">
        <v>13554</v>
      </c>
      <c r="Q1693" t="s">
        <v>331</v>
      </c>
      <c r="R1693" t="s">
        <v>653</v>
      </c>
      <c r="T1693" t="s">
        <v>1122</v>
      </c>
      <c r="U1693" t="s">
        <v>306</v>
      </c>
    </row>
    <row r="1694" spans="1:21" x14ac:dyDescent="0.3">
      <c r="A1694" s="1" t="s">
        <v>7851</v>
      </c>
      <c r="B1694" t="s">
        <v>350</v>
      </c>
      <c r="C1694" t="s">
        <v>7852</v>
      </c>
      <c r="D1694">
        <v>16569</v>
      </c>
      <c r="E1694" t="s">
        <v>7851</v>
      </c>
      <c r="G1694" t="s">
        <v>7853</v>
      </c>
      <c r="J1694">
        <v>16</v>
      </c>
      <c r="K1694" s="1" t="s">
        <v>350</v>
      </c>
      <c r="L1694" t="s">
        <v>498</v>
      </c>
      <c r="M1694">
        <v>15816</v>
      </c>
      <c r="N1694">
        <v>6</v>
      </c>
      <c r="O1694">
        <v>29</v>
      </c>
      <c r="P1694" t="s">
        <v>13555</v>
      </c>
      <c r="Q1694" t="s">
        <v>310</v>
      </c>
      <c r="R1694" t="s">
        <v>733</v>
      </c>
      <c r="T1694" t="s">
        <v>4873</v>
      </c>
      <c r="U1694" t="s">
        <v>296</v>
      </c>
    </row>
    <row r="1695" spans="1:21" x14ac:dyDescent="0.3">
      <c r="A1695" s="1" t="s">
        <v>7855</v>
      </c>
      <c r="B1695" t="s">
        <v>350</v>
      </c>
      <c r="C1695" t="s">
        <v>7858</v>
      </c>
      <c r="D1695">
        <v>3054860</v>
      </c>
      <c r="E1695" t="s">
        <v>7855</v>
      </c>
      <c r="F1695" t="s">
        <v>446</v>
      </c>
      <c r="G1695" t="s">
        <v>1572</v>
      </c>
      <c r="I1695" t="s">
        <v>7857</v>
      </c>
      <c r="J1695">
        <v>13</v>
      </c>
      <c r="K1695" s="1" t="s">
        <v>350</v>
      </c>
      <c r="L1695" t="s">
        <v>3841</v>
      </c>
      <c r="M1695">
        <v>18965</v>
      </c>
      <c r="N1695">
        <v>2</v>
      </c>
      <c r="O1695">
        <v>25</v>
      </c>
      <c r="P1695" t="s">
        <v>13556</v>
      </c>
      <c r="Q1695" t="s">
        <v>362</v>
      </c>
      <c r="R1695" t="s">
        <v>392</v>
      </c>
      <c r="T1695" t="s">
        <v>7856</v>
      </c>
      <c r="U1695" t="s">
        <v>306</v>
      </c>
    </row>
    <row r="1696" spans="1:21" x14ac:dyDescent="0.3">
      <c r="A1696" s="1" t="s">
        <v>7859</v>
      </c>
      <c r="B1696" t="s">
        <v>453</v>
      </c>
      <c r="C1696" t="s">
        <v>7861</v>
      </c>
      <c r="D1696">
        <v>2970017</v>
      </c>
      <c r="E1696" t="s">
        <v>7859</v>
      </c>
      <c r="G1696" t="s">
        <v>7862</v>
      </c>
      <c r="I1696" t="s">
        <v>7860</v>
      </c>
      <c r="J1696">
        <v>39</v>
      </c>
      <c r="K1696" s="1" t="s">
        <v>453</v>
      </c>
      <c r="L1696" t="s">
        <v>5459</v>
      </c>
      <c r="M1696">
        <v>19412</v>
      </c>
      <c r="N1696">
        <v>2</v>
      </c>
      <c r="O1696">
        <v>25</v>
      </c>
      <c r="P1696" t="s">
        <v>13557</v>
      </c>
      <c r="Q1696" t="s">
        <v>347</v>
      </c>
      <c r="R1696" t="s">
        <v>438</v>
      </c>
      <c r="T1696" t="s">
        <v>945</v>
      </c>
      <c r="U1696" t="s">
        <v>296</v>
      </c>
    </row>
    <row r="1697" spans="1:21" x14ac:dyDescent="0.3">
      <c r="A1697" s="1" t="s">
        <v>7863</v>
      </c>
      <c r="B1697" t="s">
        <v>453</v>
      </c>
      <c r="C1697" t="s">
        <v>7865</v>
      </c>
      <c r="D1697">
        <v>17149</v>
      </c>
      <c r="E1697" t="s">
        <v>7863</v>
      </c>
      <c r="J1697">
        <v>40</v>
      </c>
      <c r="K1697" s="1" t="s">
        <v>453</v>
      </c>
      <c r="L1697" t="s">
        <v>7864</v>
      </c>
      <c r="M1697">
        <v>16571</v>
      </c>
      <c r="N1697">
        <v>0</v>
      </c>
      <c r="P1697" t="s">
        <v>13558</v>
      </c>
      <c r="Q1697" t="s">
        <v>494</v>
      </c>
      <c r="R1697" t="s">
        <v>931</v>
      </c>
      <c r="T1697" t="s">
        <v>1025</v>
      </c>
      <c r="U1697" t="s">
        <v>296</v>
      </c>
    </row>
    <row r="1698" spans="1:21" x14ac:dyDescent="0.3">
      <c r="A1698" s="1" t="s">
        <v>7866</v>
      </c>
      <c r="B1698" t="s">
        <v>350</v>
      </c>
      <c r="C1698" t="s">
        <v>7867</v>
      </c>
      <c r="D1698">
        <v>3924318</v>
      </c>
      <c r="E1698" t="s">
        <v>7866</v>
      </c>
      <c r="F1698" t="s">
        <v>901</v>
      </c>
      <c r="H1698">
        <v>4</v>
      </c>
      <c r="J1698">
        <v>6</v>
      </c>
      <c r="K1698" s="1" t="s">
        <v>350</v>
      </c>
      <c r="L1698" t="s">
        <v>700</v>
      </c>
      <c r="M1698">
        <v>20782</v>
      </c>
      <c r="N1698">
        <v>0</v>
      </c>
      <c r="P1698" t="s">
        <v>13559</v>
      </c>
      <c r="Q1698" t="s">
        <v>347</v>
      </c>
      <c r="R1698" t="s">
        <v>653</v>
      </c>
      <c r="T1698" t="s">
        <v>7151</v>
      </c>
      <c r="U1698" t="s">
        <v>300</v>
      </c>
    </row>
    <row r="1699" spans="1:21" x14ac:dyDescent="0.3">
      <c r="A1699" s="1" t="s">
        <v>7868</v>
      </c>
      <c r="C1699" t="s">
        <v>7870</v>
      </c>
      <c r="E1699" t="s">
        <v>7868</v>
      </c>
      <c r="J1699">
        <v>0</v>
      </c>
      <c r="K1699" s="1" t="s">
        <v>297</v>
      </c>
      <c r="L1699" t="s">
        <v>7869</v>
      </c>
      <c r="M1699">
        <v>18845</v>
      </c>
      <c r="N1699">
        <v>0</v>
      </c>
      <c r="P1699" t="s">
        <v>13560</v>
      </c>
      <c r="Q1699" t="s">
        <v>297</v>
      </c>
      <c r="R1699" t="s">
        <v>297</v>
      </c>
      <c r="T1699" t="s">
        <v>510</v>
      </c>
      <c r="U1699" t="s">
        <v>296</v>
      </c>
    </row>
    <row r="1700" spans="1:21" x14ac:dyDescent="0.3">
      <c r="A1700" s="1" t="s">
        <v>7871</v>
      </c>
      <c r="B1700" t="s">
        <v>350</v>
      </c>
      <c r="C1700" t="s">
        <v>7872</v>
      </c>
      <c r="D1700">
        <v>2971595</v>
      </c>
      <c r="E1700" t="s">
        <v>7871</v>
      </c>
      <c r="G1700" t="s">
        <v>7873</v>
      </c>
      <c r="J1700">
        <v>86</v>
      </c>
      <c r="K1700" s="1" t="s">
        <v>350</v>
      </c>
      <c r="L1700" t="s">
        <v>2375</v>
      </c>
      <c r="M1700">
        <v>19528</v>
      </c>
      <c r="N1700">
        <v>2</v>
      </c>
      <c r="O1700">
        <v>25</v>
      </c>
      <c r="P1700" t="s">
        <v>13561</v>
      </c>
      <c r="Q1700" t="s">
        <v>494</v>
      </c>
      <c r="R1700" t="s">
        <v>400</v>
      </c>
      <c r="T1700" t="s">
        <v>3425</v>
      </c>
      <c r="U1700" t="s">
        <v>296</v>
      </c>
    </row>
    <row r="1701" spans="1:21" x14ac:dyDescent="0.3">
      <c r="A1701" s="1" t="s">
        <v>7874</v>
      </c>
      <c r="B1701" t="s">
        <v>323</v>
      </c>
      <c r="C1701" t="s">
        <v>7876</v>
      </c>
      <c r="D1701">
        <v>3115360</v>
      </c>
      <c r="E1701" t="s">
        <v>7874</v>
      </c>
      <c r="F1701" t="s">
        <v>880</v>
      </c>
      <c r="G1701" t="s">
        <v>7877</v>
      </c>
      <c r="I1701" t="s">
        <v>7875</v>
      </c>
      <c r="J1701">
        <v>86</v>
      </c>
      <c r="K1701" s="1" t="s">
        <v>323</v>
      </c>
      <c r="L1701" t="s">
        <v>5802</v>
      </c>
      <c r="M1701">
        <v>20193</v>
      </c>
      <c r="N1701">
        <v>1</v>
      </c>
      <c r="O1701">
        <v>23</v>
      </c>
      <c r="P1701" t="s">
        <v>13562</v>
      </c>
      <c r="Q1701" t="s">
        <v>305</v>
      </c>
      <c r="R1701" t="s">
        <v>1056</v>
      </c>
      <c r="T1701" t="s">
        <v>925</v>
      </c>
      <c r="U1701" t="s">
        <v>306</v>
      </c>
    </row>
    <row r="1702" spans="1:21" x14ac:dyDescent="0.3">
      <c r="A1702" s="1" t="s">
        <v>7878</v>
      </c>
      <c r="B1702" t="s">
        <v>453</v>
      </c>
      <c r="C1702" t="s">
        <v>7879</v>
      </c>
      <c r="D1702">
        <v>2574010</v>
      </c>
      <c r="E1702" t="s">
        <v>7878</v>
      </c>
      <c r="G1702" t="s">
        <v>1412</v>
      </c>
      <c r="J1702">
        <v>43</v>
      </c>
      <c r="K1702" s="1" t="s">
        <v>453</v>
      </c>
      <c r="L1702" t="s">
        <v>1294</v>
      </c>
      <c r="M1702">
        <v>17234</v>
      </c>
      <c r="N1702">
        <v>0</v>
      </c>
      <c r="O1702">
        <v>25</v>
      </c>
      <c r="P1702" t="s">
        <v>13563</v>
      </c>
      <c r="Q1702" t="s">
        <v>331</v>
      </c>
      <c r="R1702" t="s">
        <v>826</v>
      </c>
      <c r="T1702" t="s">
        <v>6010</v>
      </c>
      <c r="U1702" t="s">
        <v>296</v>
      </c>
    </row>
    <row r="1703" spans="1:21" x14ac:dyDescent="0.3">
      <c r="A1703" s="1" t="s">
        <v>129</v>
      </c>
      <c r="B1703" t="s">
        <v>350</v>
      </c>
      <c r="C1703" t="s">
        <v>7882</v>
      </c>
      <c r="D1703">
        <v>2977187</v>
      </c>
      <c r="E1703" t="s">
        <v>129</v>
      </c>
      <c r="F1703" t="s">
        <v>573</v>
      </c>
      <c r="G1703" t="s">
        <v>3726</v>
      </c>
      <c r="H1703">
        <v>1</v>
      </c>
      <c r="I1703" t="s">
        <v>7881</v>
      </c>
      <c r="J1703">
        <v>18</v>
      </c>
      <c r="K1703" s="1" t="s">
        <v>350</v>
      </c>
      <c r="L1703" t="s">
        <v>7880</v>
      </c>
      <c r="M1703">
        <v>18882</v>
      </c>
      <c r="N1703">
        <v>2</v>
      </c>
      <c r="O1703">
        <v>26</v>
      </c>
      <c r="P1703" t="s">
        <v>13564</v>
      </c>
      <c r="Q1703" t="s">
        <v>331</v>
      </c>
      <c r="R1703" t="s">
        <v>794</v>
      </c>
      <c r="S1703" t="s">
        <v>388</v>
      </c>
      <c r="T1703" t="s">
        <v>620</v>
      </c>
      <c r="U1703" t="s">
        <v>300</v>
      </c>
    </row>
    <row r="1704" spans="1:21" x14ac:dyDescent="0.3">
      <c r="A1704" s="1" t="s">
        <v>7883</v>
      </c>
      <c r="B1704" t="s">
        <v>313</v>
      </c>
      <c r="C1704" t="s">
        <v>7885</v>
      </c>
      <c r="D1704">
        <v>3118906</v>
      </c>
      <c r="E1704" t="s">
        <v>7883</v>
      </c>
      <c r="F1704" t="s">
        <v>308</v>
      </c>
      <c r="G1704" t="s">
        <v>7886</v>
      </c>
      <c r="J1704">
        <v>40</v>
      </c>
      <c r="K1704" s="1" t="s">
        <v>313</v>
      </c>
      <c r="L1704" t="s">
        <v>7884</v>
      </c>
      <c r="M1704">
        <v>21156</v>
      </c>
      <c r="N1704">
        <v>0</v>
      </c>
      <c r="O1704">
        <v>23</v>
      </c>
      <c r="P1704" t="s">
        <v>13565</v>
      </c>
      <c r="Q1704" t="s">
        <v>347</v>
      </c>
      <c r="R1704" t="s">
        <v>956</v>
      </c>
      <c r="T1704" t="s">
        <v>510</v>
      </c>
      <c r="U1704" t="s">
        <v>300</v>
      </c>
    </row>
    <row r="1705" spans="1:21" x14ac:dyDescent="0.3">
      <c r="A1705" s="1" t="s">
        <v>7887</v>
      </c>
      <c r="B1705" t="s">
        <v>313</v>
      </c>
      <c r="C1705" t="s">
        <v>7889</v>
      </c>
      <c r="D1705">
        <v>3052600</v>
      </c>
      <c r="E1705" t="s">
        <v>7887</v>
      </c>
      <c r="F1705" t="s">
        <v>354</v>
      </c>
      <c r="G1705" t="s">
        <v>7890</v>
      </c>
      <c r="H1705">
        <v>3</v>
      </c>
      <c r="I1705" t="s">
        <v>7888</v>
      </c>
      <c r="J1705">
        <v>5</v>
      </c>
      <c r="K1705" s="1" t="s">
        <v>313</v>
      </c>
      <c r="L1705" t="s">
        <v>2905</v>
      </c>
      <c r="M1705">
        <v>18907</v>
      </c>
      <c r="N1705">
        <v>2</v>
      </c>
      <c r="O1705">
        <v>24</v>
      </c>
      <c r="P1705" t="s">
        <v>13566</v>
      </c>
      <c r="Q1705" t="s">
        <v>295</v>
      </c>
      <c r="R1705" t="s">
        <v>745</v>
      </c>
      <c r="T1705" t="s">
        <v>495</v>
      </c>
      <c r="U1705" t="s">
        <v>300</v>
      </c>
    </row>
    <row r="1706" spans="1:21" x14ac:dyDescent="0.3">
      <c r="A1706" s="1" t="s">
        <v>7892</v>
      </c>
      <c r="B1706" t="s">
        <v>453</v>
      </c>
      <c r="C1706" t="s">
        <v>7894</v>
      </c>
      <c r="D1706">
        <v>2465679</v>
      </c>
      <c r="E1706" t="s">
        <v>7892</v>
      </c>
      <c r="G1706" t="s">
        <v>5588</v>
      </c>
      <c r="J1706">
        <v>48</v>
      </c>
      <c r="K1706" s="1" t="s">
        <v>453</v>
      </c>
      <c r="L1706" t="s">
        <v>7893</v>
      </c>
      <c r="M1706">
        <v>17061</v>
      </c>
      <c r="N1706">
        <v>2</v>
      </c>
      <c r="O1706">
        <v>28</v>
      </c>
      <c r="P1706" t="s">
        <v>13567</v>
      </c>
      <c r="Q1706" t="s">
        <v>403</v>
      </c>
      <c r="R1706" t="s">
        <v>653</v>
      </c>
      <c r="T1706" t="s">
        <v>502</v>
      </c>
      <c r="U1706" t="s">
        <v>296</v>
      </c>
    </row>
    <row r="1707" spans="1:21" x14ac:dyDescent="0.3">
      <c r="A1707" s="1" t="s">
        <v>7895</v>
      </c>
      <c r="B1707" t="s">
        <v>323</v>
      </c>
      <c r="C1707" t="s">
        <v>7897</v>
      </c>
      <c r="D1707">
        <v>16330</v>
      </c>
      <c r="E1707" t="s">
        <v>7895</v>
      </c>
      <c r="G1707" t="s">
        <v>7197</v>
      </c>
      <c r="J1707">
        <v>81</v>
      </c>
      <c r="K1707" s="1" t="s">
        <v>323</v>
      </c>
      <c r="L1707" t="s">
        <v>7896</v>
      </c>
      <c r="M1707">
        <v>15336</v>
      </c>
      <c r="N1707">
        <v>3</v>
      </c>
      <c r="O1707">
        <v>27</v>
      </c>
      <c r="P1707" t="s">
        <v>13568</v>
      </c>
      <c r="Q1707" t="s">
        <v>678</v>
      </c>
      <c r="R1707" t="s">
        <v>965</v>
      </c>
      <c r="T1707" t="s">
        <v>1065</v>
      </c>
      <c r="U1707" t="s">
        <v>296</v>
      </c>
    </row>
    <row r="1708" spans="1:21" x14ac:dyDescent="0.3">
      <c r="A1708" s="1" t="s">
        <v>253</v>
      </c>
      <c r="B1708" t="s">
        <v>350</v>
      </c>
      <c r="C1708" t="s">
        <v>7899</v>
      </c>
      <c r="D1708">
        <v>3115306</v>
      </c>
      <c r="E1708" t="s">
        <v>253</v>
      </c>
      <c r="F1708" t="s">
        <v>573</v>
      </c>
      <c r="G1708" t="s">
        <v>7900</v>
      </c>
      <c r="H1708">
        <v>2</v>
      </c>
      <c r="I1708" t="s">
        <v>7898</v>
      </c>
      <c r="J1708">
        <v>83</v>
      </c>
      <c r="K1708" s="1" t="s">
        <v>350</v>
      </c>
      <c r="L1708" t="s">
        <v>841</v>
      </c>
      <c r="M1708">
        <v>19017</v>
      </c>
      <c r="N1708">
        <v>2</v>
      </c>
      <c r="O1708">
        <v>24</v>
      </c>
      <c r="P1708" t="s">
        <v>13569</v>
      </c>
      <c r="Q1708" t="s">
        <v>320</v>
      </c>
      <c r="R1708" t="s">
        <v>387</v>
      </c>
      <c r="T1708" t="s">
        <v>449</v>
      </c>
      <c r="U1708" t="s">
        <v>300</v>
      </c>
    </row>
    <row r="1709" spans="1:21" x14ac:dyDescent="0.3">
      <c r="A1709" s="1" t="s">
        <v>7903</v>
      </c>
      <c r="B1709" t="s">
        <v>350</v>
      </c>
      <c r="C1709" t="s">
        <v>7906</v>
      </c>
      <c r="D1709">
        <v>2977800</v>
      </c>
      <c r="E1709" t="s">
        <v>7903</v>
      </c>
      <c r="F1709" t="s">
        <v>412</v>
      </c>
      <c r="G1709" t="s">
        <v>6652</v>
      </c>
      <c r="H1709">
        <v>2</v>
      </c>
      <c r="I1709" t="s">
        <v>7905</v>
      </c>
      <c r="J1709">
        <v>12</v>
      </c>
      <c r="K1709" s="1" t="s">
        <v>350</v>
      </c>
      <c r="L1709" t="s">
        <v>7904</v>
      </c>
      <c r="M1709">
        <v>18197</v>
      </c>
      <c r="N1709">
        <v>3</v>
      </c>
      <c r="O1709">
        <v>26</v>
      </c>
      <c r="P1709" t="s">
        <v>13570</v>
      </c>
      <c r="Q1709" t="s">
        <v>310</v>
      </c>
      <c r="R1709" t="s">
        <v>794</v>
      </c>
      <c r="T1709" t="s">
        <v>615</v>
      </c>
      <c r="U1709" t="s">
        <v>300</v>
      </c>
    </row>
    <row r="1710" spans="1:21" x14ac:dyDescent="0.3">
      <c r="A1710" s="1" t="s">
        <v>7908</v>
      </c>
      <c r="B1710" t="s">
        <v>565</v>
      </c>
      <c r="C1710" t="s">
        <v>7911</v>
      </c>
      <c r="D1710">
        <v>3045201</v>
      </c>
      <c r="E1710" t="s">
        <v>7908</v>
      </c>
      <c r="G1710" t="s">
        <v>1372</v>
      </c>
      <c r="I1710" t="s">
        <v>7910</v>
      </c>
      <c r="J1710">
        <v>48</v>
      </c>
      <c r="K1710" s="1" t="s">
        <v>453</v>
      </c>
      <c r="L1710" t="s">
        <v>7909</v>
      </c>
      <c r="M1710">
        <v>20587</v>
      </c>
      <c r="N1710">
        <v>1</v>
      </c>
      <c r="O1710">
        <v>24</v>
      </c>
      <c r="P1710" t="s">
        <v>13571</v>
      </c>
      <c r="Q1710" t="s">
        <v>426</v>
      </c>
      <c r="R1710" t="s">
        <v>1023</v>
      </c>
      <c r="T1710" t="s">
        <v>1720</v>
      </c>
      <c r="U1710" t="s">
        <v>296</v>
      </c>
    </row>
    <row r="1711" spans="1:21" x14ac:dyDescent="0.3">
      <c r="A1711" s="1" t="s">
        <v>7912</v>
      </c>
      <c r="B1711" t="s">
        <v>350</v>
      </c>
      <c r="C1711" t="s">
        <v>7916</v>
      </c>
      <c r="D1711">
        <v>2980460</v>
      </c>
      <c r="E1711" t="s">
        <v>7912</v>
      </c>
      <c r="F1711" t="s">
        <v>308</v>
      </c>
      <c r="G1711" t="s">
        <v>3116</v>
      </c>
      <c r="H1711">
        <v>2</v>
      </c>
      <c r="I1711" t="s">
        <v>7915</v>
      </c>
      <c r="J1711">
        <v>12</v>
      </c>
      <c r="K1711" s="1" t="s">
        <v>350</v>
      </c>
      <c r="L1711" t="s">
        <v>7914</v>
      </c>
      <c r="M1711">
        <v>19358</v>
      </c>
      <c r="N1711">
        <v>2</v>
      </c>
      <c r="O1711">
        <v>26</v>
      </c>
      <c r="P1711" t="s">
        <v>13572</v>
      </c>
      <c r="Q1711" t="s">
        <v>347</v>
      </c>
      <c r="R1711" t="s">
        <v>452</v>
      </c>
      <c r="T1711" t="s">
        <v>7913</v>
      </c>
      <c r="U1711" t="s">
        <v>300</v>
      </c>
    </row>
    <row r="1712" spans="1:21" x14ac:dyDescent="0.3">
      <c r="A1712" s="1" t="s">
        <v>7917</v>
      </c>
      <c r="B1712" t="s">
        <v>453</v>
      </c>
      <c r="C1712" t="s">
        <v>7920</v>
      </c>
      <c r="D1712">
        <v>17094</v>
      </c>
      <c r="E1712" t="s">
        <v>7917</v>
      </c>
      <c r="G1712" t="s">
        <v>7921</v>
      </c>
      <c r="J1712">
        <v>37</v>
      </c>
      <c r="K1712" s="1" t="s">
        <v>453</v>
      </c>
      <c r="L1712" t="s">
        <v>7919</v>
      </c>
      <c r="M1712">
        <v>16240</v>
      </c>
      <c r="N1712">
        <v>2</v>
      </c>
      <c r="O1712">
        <v>27</v>
      </c>
      <c r="P1712" t="s">
        <v>13573</v>
      </c>
      <c r="Q1712" t="s">
        <v>310</v>
      </c>
      <c r="R1712" t="s">
        <v>215</v>
      </c>
      <c r="T1712" t="s">
        <v>7918</v>
      </c>
      <c r="U1712" t="s">
        <v>296</v>
      </c>
    </row>
    <row r="1713" spans="1:21" x14ac:dyDescent="0.3">
      <c r="A1713" s="1" t="s">
        <v>7922</v>
      </c>
      <c r="B1713" t="s">
        <v>350</v>
      </c>
      <c r="C1713" t="s">
        <v>7925</v>
      </c>
      <c r="D1713">
        <v>16836</v>
      </c>
      <c r="E1713" t="s">
        <v>7922</v>
      </c>
      <c r="G1713" t="s">
        <v>7926</v>
      </c>
      <c r="I1713" t="s">
        <v>7924</v>
      </c>
      <c r="J1713">
        <v>10</v>
      </c>
      <c r="K1713" s="1" t="s">
        <v>350</v>
      </c>
      <c r="L1713" t="s">
        <v>7923</v>
      </c>
      <c r="M1713">
        <v>16469</v>
      </c>
      <c r="N1713">
        <v>5</v>
      </c>
      <c r="O1713">
        <v>28</v>
      </c>
      <c r="P1713" t="s">
        <v>13574</v>
      </c>
      <c r="Q1713" t="s">
        <v>331</v>
      </c>
      <c r="R1713" t="s">
        <v>540</v>
      </c>
      <c r="T1713" t="s">
        <v>4852</v>
      </c>
      <c r="U1713" t="s">
        <v>296</v>
      </c>
    </row>
    <row r="1714" spans="1:21" x14ac:dyDescent="0.3">
      <c r="A1714" s="1" t="s">
        <v>7928</v>
      </c>
      <c r="B1714" t="s">
        <v>453</v>
      </c>
      <c r="C1714" t="s">
        <v>7930</v>
      </c>
      <c r="D1714">
        <v>17319</v>
      </c>
      <c r="E1714" t="s">
        <v>7928</v>
      </c>
      <c r="G1714" t="s">
        <v>7931</v>
      </c>
      <c r="J1714">
        <v>33</v>
      </c>
      <c r="K1714" s="1" t="s">
        <v>453</v>
      </c>
      <c r="L1714" t="s">
        <v>7929</v>
      </c>
      <c r="M1714">
        <v>16367</v>
      </c>
      <c r="N1714">
        <v>1</v>
      </c>
      <c r="O1714">
        <v>25</v>
      </c>
      <c r="P1714" t="s">
        <v>13575</v>
      </c>
      <c r="Q1714" t="s">
        <v>399</v>
      </c>
      <c r="R1714" t="s">
        <v>540</v>
      </c>
      <c r="T1714" t="s">
        <v>795</v>
      </c>
      <c r="U1714" t="s">
        <v>296</v>
      </c>
    </row>
    <row r="1715" spans="1:21" x14ac:dyDescent="0.3">
      <c r="A1715" s="1" t="s">
        <v>208</v>
      </c>
      <c r="B1715" t="s">
        <v>323</v>
      </c>
      <c r="C1715" t="s">
        <v>7933</v>
      </c>
      <c r="D1715">
        <v>13229</v>
      </c>
      <c r="E1715" t="s">
        <v>208</v>
      </c>
      <c r="G1715" t="s">
        <v>4150</v>
      </c>
      <c r="I1715" t="s">
        <v>7932</v>
      </c>
      <c r="J1715">
        <v>87</v>
      </c>
      <c r="K1715" s="1" t="s">
        <v>323</v>
      </c>
      <c r="L1715" t="s">
        <v>4081</v>
      </c>
      <c r="M1715">
        <v>10974</v>
      </c>
      <c r="N1715">
        <v>9</v>
      </c>
      <c r="O1715">
        <v>30</v>
      </c>
      <c r="P1715" t="s">
        <v>13576</v>
      </c>
      <c r="Q1715" t="s">
        <v>305</v>
      </c>
      <c r="R1715" t="s">
        <v>1618</v>
      </c>
      <c r="T1715" t="s">
        <v>2812</v>
      </c>
      <c r="U1715" t="s">
        <v>296</v>
      </c>
    </row>
    <row r="1716" spans="1:21" x14ac:dyDescent="0.3">
      <c r="A1716" s="1" t="s">
        <v>7934</v>
      </c>
      <c r="B1716" t="s">
        <v>323</v>
      </c>
      <c r="C1716" t="s">
        <v>7937</v>
      </c>
      <c r="D1716">
        <v>14085</v>
      </c>
      <c r="E1716" t="s">
        <v>7934</v>
      </c>
      <c r="F1716" t="s">
        <v>299</v>
      </c>
      <c r="G1716" t="s">
        <v>7938</v>
      </c>
      <c r="H1716">
        <v>2</v>
      </c>
      <c r="I1716" t="s">
        <v>7936</v>
      </c>
      <c r="J1716">
        <v>88</v>
      </c>
      <c r="K1716" s="1" t="s">
        <v>323</v>
      </c>
      <c r="L1716" t="s">
        <v>991</v>
      </c>
      <c r="M1716">
        <v>13016</v>
      </c>
      <c r="N1716">
        <v>8</v>
      </c>
      <c r="O1716">
        <v>31</v>
      </c>
      <c r="P1716" t="s">
        <v>13577</v>
      </c>
      <c r="Q1716" t="s">
        <v>320</v>
      </c>
      <c r="R1716" t="s">
        <v>1002</v>
      </c>
      <c r="T1716" t="s">
        <v>7935</v>
      </c>
      <c r="U1716" t="s">
        <v>300</v>
      </c>
    </row>
    <row r="1717" spans="1:21" x14ac:dyDescent="0.3">
      <c r="A1717" s="1" t="s">
        <v>7939</v>
      </c>
      <c r="B1717" t="s">
        <v>350</v>
      </c>
      <c r="C1717" t="s">
        <v>7940</v>
      </c>
      <c r="E1717" t="s">
        <v>7939</v>
      </c>
      <c r="G1717" t="s">
        <v>7941</v>
      </c>
      <c r="J1717">
        <v>87</v>
      </c>
      <c r="K1717" s="1" t="s">
        <v>350</v>
      </c>
      <c r="L1717" t="s">
        <v>2619</v>
      </c>
      <c r="M1717">
        <v>2065</v>
      </c>
      <c r="N1717">
        <v>11</v>
      </c>
      <c r="O1717">
        <v>36</v>
      </c>
      <c r="P1717" t="s">
        <v>13578</v>
      </c>
      <c r="Q1717" t="s">
        <v>320</v>
      </c>
      <c r="R1717" t="s">
        <v>977</v>
      </c>
      <c r="T1717" t="s">
        <v>676</v>
      </c>
      <c r="U1717" t="s">
        <v>296</v>
      </c>
    </row>
    <row r="1718" spans="1:21" x14ac:dyDescent="0.3">
      <c r="A1718" s="1" t="s">
        <v>7942</v>
      </c>
      <c r="B1718" t="s">
        <v>313</v>
      </c>
      <c r="C1718" t="s">
        <v>7944</v>
      </c>
      <c r="D1718">
        <v>2576773</v>
      </c>
      <c r="E1718" t="s">
        <v>7942</v>
      </c>
      <c r="G1718" t="s">
        <v>7945</v>
      </c>
      <c r="J1718">
        <v>6</v>
      </c>
      <c r="K1718" s="1" t="s">
        <v>313</v>
      </c>
      <c r="L1718" t="s">
        <v>7943</v>
      </c>
      <c r="M1718">
        <v>18171</v>
      </c>
      <c r="N1718">
        <v>0</v>
      </c>
      <c r="O1718">
        <v>26</v>
      </c>
      <c r="P1718" t="s">
        <v>13579</v>
      </c>
      <c r="Q1718" t="s">
        <v>295</v>
      </c>
      <c r="R1718" t="s">
        <v>334</v>
      </c>
      <c r="T1718" t="s">
        <v>630</v>
      </c>
      <c r="U1718" t="s">
        <v>296</v>
      </c>
    </row>
    <row r="1719" spans="1:21" x14ac:dyDescent="0.3">
      <c r="A1719" s="1" t="s">
        <v>7946</v>
      </c>
      <c r="B1719" t="s">
        <v>453</v>
      </c>
      <c r="C1719" t="s">
        <v>7947</v>
      </c>
      <c r="D1719">
        <v>17256</v>
      </c>
      <c r="E1719" t="s">
        <v>7946</v>
      </c>
      <c r="G1719" t="s">
        <v>7948</v>
      </c>
      <c r="J1719">
        <v>34</v>
      </c>
      <c r="K1719" s="1" t="s">
        <v>453</v>
      </c>
      <c r="L1719" t="s">
        <v>829</v>
      </c>
      <c r="M1719">
        <v>16541</v>
      </c>
      <c r="N1719">
        <v>1</v>
      </c>
      <c r="O1719">
        <v>26</v>
      </c>
      <c r="P1719" t="s">
        <v>13580</v>
      </c>
      <c r="Q1719" t="s">
        <v>362</v>
      </c>
      <c r="R1719" t="s">
        <v>689</v>
      </c>
      <c r="T1719" t="s">
        <v>6275</v>
      </c>
      <c r="U1719" t="s">
        <v>296</v>
      </c>
    </row>
    <row r="1720" spans="1:21" x14ac:dyDescent="0.3">
      <c r="A1720" s="1" t="s">
        <v>7949</v>
      </c>
      <c r="B1720" t="s">
        <v>350</v>
      </c>
      <c r="C1720" t="s">
        <v>7951</v>
      </c>
      <c r="D1720">
        <v>16781</v>
      </c>
      <c r="E1720" t="s">
        <v>7949</v>
      </c>
      <c r="F1720" t="s">
        <v>446</v>
      </c>
      <c r="G1720" t="s">
        <v>5599</v>
      </c>
      <c r="H1720">
        <v>1</v>
      </c>
      <c r="I1720" t="s">
        <v>7950</v>
      </c>
      <c r="J1720">
        <v>10</v>
      </c>
      <c r="K1720" s="1" t="s">
        <v>350</v>
      </c>
      <c r="L1720" t="s">
        <v>1864</v>
      </c>
      <c r="M1720">
        <v>16694</v>
      </c>
      <c r="N1720">
        <v>5</v>
      </c>
      <c r="O1720">
        <v>27</v>
      </c>
      <c r="P1720" t="s">
        <v>13581</v>
      </c>
      <c r="Q1720" t="s">
        <v>310</v>
      </c>
      <c r="R1720" t="s">
        <v>834</v>
      </c>
      <c r="T1720" t="s">
        <v>484</v>
      </c>
      <c r="U1720" t="s">
        <v>300</v>
      </c>
    </row>
    <row r="1721" spans="1:21" x14ac:dyDescent="0.3">
      <c r="A1721" s="1" t="s">
        <v>7953</v>
      </c>
      <c r="B1721" t="s">
        <v>323</v>
      </c>
      <c r="C1721" t="s">
        <v>7956</v>
      </c>
      <c r="D1721">
        <v>15836</v>
      </c>
      <c r="E1721" t="s">
        <v>7953</v>
      </c>
      <c r="G1721" t="s">
        <v>7957</v>
      </c>
      <c r="I1721" t="s">
        <v>7955</v>
      </c>
      <c r="J1721">
        <v>89</v>
      </c>
      <c r="K1721" s="1" t="s">
        <v>323</v>
      </c>
      <c r="L1721" t="s">
        <v>7954</v>
      </c>
      <c r="M1721">
        <v>15082</v>
      </c>
      <c r="N1721">
        <v>6</v>
      </c>
      <c r="O1721">
        <v>28</v>
      </c>
      <c r="P1721" t="s">
        <v>13582</v>
      </c>
      <c r="Q1721" t="s">
        <v>305</v>
      </c>
      <c r="R1721" t="s">
        <v>1395</v>
      </c>
      <c r="T1721" t="s">
        <v>1743</v>
      </c>
      <c r="U1721" t="s">
        <v>296</v>
      </c>
    </row>
    <row r="1722" spans="1:21" x14ac:dyDescent="0.3">
      <c r="A1722" s="1" t="s">
        <v>7958</v>
      </c>
      <c r="B1722" t="s">
        <v>453</v>
      </c>
      <c r="C1722" t="s">
        <v>7960</v>
      </c>
      <c r="D1722">
        <v>3127374</v>
      </c>
      <c r="E1722" t="s">
        <v>7958</v>
      </c>
      <c r="F1722" t="s">
        <v>316</v>
      </c>
      <c r="G1722" t="s">
        <v>6413</v>
      </c>
      <c r="H1722">
        <v>6</v>
      </c>
      <c r="I1722" t="s">
        <v>7959</v>
      </c>
      <c r="J1722">
        <v>49</v>
      </c>
      <c r="K1722" s="1" t="s">
        <v>453</v>
      </c>
      <c r="L1722" t="s">
        <v>1121</v>
      </c>
      <c r="M1722">
        <v>20624</v>
      </c>
      <c r="N1722">
        <v>1</v>
      </c>
      <c r="O1722">
        <v>23</v>
      </c>
      <c r="P1722" t="s">
        <v>13583</v>
      </c>
      <c r="Q1722" t="s">
        <v>362</v>
      </c>
      <c r="R1722" t="s">
        <v>319</v>
      </c>
      <c r="T1722" t="s">
        <v>1236</v>
      </c>
      <c r="U1722" t="s">
        <v>306</v>
      </c>
    </row>
    <row r="1723" spans="1:21" x14ac:dyDescent="0.3">
      <c r="A1723" s="1" t="s">
        <v>7961</v>
      </c>
      <c r="B1723" t="s">
        <v>313</v>
      </c>
      <c r="C1723" t="s">
        <v>7964</v>
      </c>
      <c r="D1723">
        <v>2576261</v>
      </c>
      <c r="E1723" t="s">
        <v>7961</v>
      </c>
      <c r="F1723" t="s">
        <v>724</v>
      </c>
      <c r="G1723" t="s">
        <v>2999</v>
      </c>
      <c r="H1723">
        <v>4</v>
      </c>
      <c r="I1723" t="s">
        <v>7963</v>
      </c>
      <c r="J1723">
        <v>18</v>
      </c>
      <c r="K1723" s="1" t="s">
        <v>313</v>
      </c>
      <c r="L1723" t="s">
        <v>7962</v>
      </c>
      <c r="M1723">
        <v>17932</v>
      </c>
      <c r="N1723">
        <v>3</v>
      </c>
      <c r="O1723">
        <v>26</v>
      </c>
      <c r="P1723" t="s">
        <v>13584</v>
      </c>
      <c r="Q1723" t="s">
        <v>426</v>
      </c>
      <c r="R1723" t="s">
        <v>606</v>
      </c>
      <c r="T1723" t="s">
        <v>816</v>
      </c>
      <c r="U1723" t="s">
        <v>306</v>
      </c>
    </row>
    <row r="1724" spans="1:21" x14ac:dyDescent="0.3">
      <c r="A1724" s="1" t="s">
        <v>301</v>
      </c>
      <c r="B1724" t="s">
        <v>453</v>
      </c>
      <c r="C1724" t="s">
        <v>7967</v>
      </c>
      <c r="D1724">
        <v>9646</v>
      </c>
      <c r="E1724" t="s">
        <v>301</v>
      </c>
      <c r="G1724" t="s">
        <v>7968</v>
      </c>
      <c r="J1724">
        <v>21</v>
      </c>
      <c r="K1724" s="1" t="s">
        <v>453</v>
      </c>
      <c r="L1724" t="s">
        <v>7966</v>
      </c>
      <c r="M1724">
        <v>7308</v>
      </c>
      <c r="N1724">
        <v>9</v>
      </c>
      <c r="O1724">
        <v>32</v>
      </c>
      <c r="P1724" t="s">
        <v>13585</v>
      </c>
      <c r="Q1724" t="s">
        <v>639</v>
      </c>
      <c r="R1724" t="s">
        <v>452</v>
      </c>
      <c r="T1724" t="s">
        <v>590</v>
      </c>
      <c r="U1724" t="s">
        <v>296</v>
      </c>
    </row>
    <row r="1725" spans="1:21" x14ac:dyDescent="0.3">
      <c r="A1725" s="1" t="s">
        <v>7970</v>
      </c>
      <c r="B1725" t="s">
        <v>565</v>
      </c>
      <c r="C1725" t="s">
        <v>7973</v>
      </c>
      <c r="D1725">
        <v>16366</v>
      </c>
      <c r="E1725" t="s">
        <v>7970</v>
      </c>
      <c r="F1725" t="s">
        <v>373</v>
      </c>
      <c r="G1725" t="s">
        <v>3486</v>
      </c>
      <c r="H1725">
        <v>4</v>
      </c>
      <c r="I1725" t="s">
        <v>7972</v>
      </c>
      <c r="J1725">
        <v>42</v>
      </c>
      <c r="K1725" s="1" t="s">
        <v>453</v>
      </c>
      <c r="L1725" t="s">
        <v>7971</v>
      </c>
      <c r="M1725">
        <v>15555</v>
      </c>
      <c r="N1725">
        <v>6</v>
      </c>
      <c r="O1725">
        <v>29</v>
      </c>
      <c r="P1725" t="s">
        <v>13586</v>
      </c>
      <c r="Q1725" t="s">
        <v>310</v>
      </c>
      <c r="R1725" t="s">
        <v>826</v>
      </c>
      <c r="T1725" t="s">
        <v>862</v>
      </c>
      <c r="U1725" t="s">
        <v>300</v>
      </c>
    </row>
    <row r="1726" spans="1:21" x14ac:dyDescent="0.3">
      <c r="A1726" s="1" t="s">
        <v>7974</v>
      </c>
      <c r="B1726" t="s">
        <v>453</v>
      </c>
      <c r="C1726" t="s">
        <v>7975</v>
      </c>
      <c r="E1726" t="s">
        <v>7974</v>
      </c>
      <c r="G1726" t="s">
        <v>7976</v>
      </c>
      <c r="J1726">
        <v>45</v>
      </c>
      <c r="K1726" s="1" t="s">
        <v>453</v>
      </c>
      <c r="L1726" t="s">
        <v>315</v>
      </c>
      <c r="M1726">
        <v>3725</v>
      </c>
      <c r="N1726">
        <v>10</v>
      </c>
      <c r="O1726">
        <v>36</v>
      </c>
      <c r="P1726" t="s">
        <v>13587</v>
      </c>
      <c r="Q1726" t="s">
        <v>331</v>
      </c>
      <c r="R1726" t="s">
        <v>1395</v>
      </c>
      <c r="T1726" t="s">
        <v>966</v>
      </c>
      <c r="U1726" t="s">
        <v>296</v>
      </c>
    </row>
    <row r="1727" spans="1:21" x14ac:dyDescent="0.3">
      <c r="A1727" s="1" t="s">
        <v>1821</v>
      </c>
      <c r="B1727" t="s">
        <v>323</v>
      </c>
      <c r="C1727" t="s">
        <v>7979</v>
      </c>
      <c r="D1727">
        <v>9761</v>
      </c>
      <c r="E1727" t="s">
        <v>1821</v>
      </c>
      <c r="F1727" t="s">
        <v>555</v>
      </c>
      <c r="G1727" t="s">
        <v>7980</v>
      </c>
      <c r="H1727">
        <v>1</v>
      </c>
      <c r="I1727" t="s">
        <v>7978</v>
      </c>
      <c r="J1727">
        <v>82</v>
      </c>
      <c r="K1727" s="1" t="s">
        <v>323</v>
      </c>
      <c r="L1727" t="s">
        <v>2375</v>
      </c>
      <c r="M1727">
        <v>7175</v>
      </c>
      <c r="N1727">
        <v>13</v>
      </c>
      <c r="O1727">
        <v>34</v>
      </c>
      <c r="P1727" t="s">
        <v>13588</v>
      </c>
      <c r="Q1727" t="s">
        <v>331</v>
      </c>
      <c r="R1727" t="s">
        <v>585</v>
      </c>
      <c r="T1727" t="s">
        <v>7977</v>
      </c>
      <c r="U1727" t="s">
        <v>300</v>
      </c>
    </row>
    <row r="1728" spans="1:21" x14ac:dyDescent="0.3">
      <c r="A1728" s="1" t="s">
        <v>1056</v>
      </c>
      <c r="B1728" t="s">
        <v>313</v>
      </c>
      <c r="C1728" t="s">
        <v>7981</v>
      </c>
      <c r="D1728">
        <v>5631</v>
      </c>
      <c r="E1728" t="s">
        <v>1056</v>
      </c>
      <c r="G1728" t="s">
        <v>7982</v>
      </c>
      <c r="J1728">
        <v>3</v>
      </c>
      <c r="K1728" s="1" t="s">
        <v>313</v>
      </c>
      <c r="L1728" t="s">
        <v>7291</v>
      </c>
      <c r="M1728">
        <v>6276</v>
      </c>
      <c r="N1728">
        <v>15</v>
      </c>
      <c r="O1728">
        <v>38</v>
      </c>
      <c r="P1728" t="s">
        <v>13589</v>
      </c>
      <c r="Q1728" t="s">
        <v>426</v>
      </c>
      <c r="R1728" t="s">
        <v>606</v>
      </c>
      <c r="T1728" t="s">
        <v>1490</v>
      </c>
      <c r="U1728" t="s">
        <v>296</v>
      </c>
    </row>
    <row r="1729" spans="1:21" x14ac:dyDescent="0.3">
      <c r="A1729" s="1" t="s">
        <v>7983</v>
      </c>
      <c r="B1729" t="s">
        <v>350</v>
      </c>
      <c r="C1729" t="s">
        <v>7986</v>
      </c>
      <c r="D1729">
        <v>2512449</v>
      </c>
      <c r="E1729" t="s">
        <v>7983</v>
      </c>
      <c r="G1729" t="s">
        <v>4244</v>
      </c>
      <c r="H1729">
        <v>3</v>
      </c>
      <c r="J1729">
        <v>16</v>
      </c>
      <c r="K1729" s="1" t="s">
        <v>350</v>
      </c>
      <c r="L1729" t="s">
        <v>7985</v>
      </c>
      <c r="M1729">
        <v>17372</v>
      </c>
      <c r="N1729">
        <v>1</v>
      </c>
      <c r="O1729">
        <v>25</v>
      </c>
      <c r="P1729" t="s">
        <v>13590</v>
      </c>
      <c r="Q1729" t="s">
        <v>305</v>
      </c>
      <c r="R1729" t="s">
        <v>578</v>
      </c>
      <c r="T1729" t="s">
        <v>7984</v>
      </c>
      <c r="U1729" t="s">
        <v>296</v>
      </c>
    </row>
    <row r="1730" spans="1:21" x14ac:dyDescent="0.3">
      <c r="A1730" s="1" t="s">
        <v>7987</v>
      </c>
      <c r="B1730" t="s">
        <v>323</v>
      </c>
      <c r="C1730" t="s">
        <v>7989</v>
      </c>
      <c r="D1730">
        <v>13232</v>
      </c>
      <c r="E1730" t="s">
        <v>7987</v>
      </c>
      <c r="F1730" t="s">
        <v>367</v>
      </c>
      <c r="G1730" t="s">
        <v>7990</v>
      </c>
      <c r="H1730">
        <v>1</v>
      </c>
      <c r="I1730" t="s">
        <v>7988</v>
      </c>
      <c r="J1730">
        <v>80</v>
      </c>
      <c r="K1730" s="1" t="s">
        <v>323</v>
      </c>
      <c r="L1730" t="s">
        <v>1953</v>
      </c>
      <c r="M1730">
        <v>11488</v>
      </c>
      <c r="N1730">
        <v>9</v>
      </c>
      <c r="O1730">
        <v>32</v>
      </c>
      <c r="P1730" t="s">
        <v>13591</v>
      </c>
      <c r="Q1730" t="s">
        <v>305</v>
      </c>
      <c r="R1730" t="s">
        <v>1012</v>
      </c>
      <c r="T1730" t="s">
        <v>1361</v>
      </c>
      <c r="U1730" t="s">
        <v>300</v>
      </c>
    </row>
    <row r="1731" spans="1:21" x14ac:dyDescent="0.3">
      <c r="A1731" s="1" t="s">
        <v>7991</v>
      </c>
      <c r="B1731" t="s">
        <v>313</v>
      </c>
      <c r="C1731" t="s">
        <v>7995</v>
      </c>
      <c r="D1731">
        <v>3129302</v>
      </c>
      <c r="E1731" t="s">
        <v>7991</v>
      </c>
      <c r="F1731" t="s">
        <v>367</v>
      </c>
      <c r="G1731" t="s">
        <v>7996</v>
      </c>
      <c r="H1731">
        <v>2</v>
      </c>
      <c r="I1731" t="s">
        <v>7994</v>
      </c>
      <c r="J1731">
        <v>9</v>
      </c>
      <c r="K1731" s="1" t="s">
        <v>313</v>
      </c>
      <c r="L1731" t="s">
        <v>7993</v>
      </c>
      <c r="M1731">
        <v>18868</v>
      </c>
      <c r="N1731">
        <v>2</v>
      </c>
      <c r="O1731">
        <v>23</v>
      </c>
      <c r="P1731" t="s">
        <v>13592</v>
      </c>
      <c r="Q1731" t="s">
        <v>426</v>
      </c>
      <c r="R1731" t="s">
        <v>461</v>
      </c>
      <c r="T1731" t="s">
        <v>7992</v>
      </c>
      <c r="U1731" t="s">
        <v>300</v>
      </c>
    </row>
    <row r="1732" spans="1:21" x14ac:dyDescent="0.3">
      <c r="A1732" s="1" t="s">
        <v>7997</v>
      </c>
      <c r="B1732" t="s">
        <v>350</v>
      </c>
      <c r="C1732" t="s">
        <v>8000</v>
      </c>
      <c r="D1732">
        <v>2973052</v>
      </c>
      <c r="E1732" t="s">
        <v>7997</v>
      </c>
      <c r="F1732" t="s">
        <v>342</v>
      </c>
      <c r="G1732" t="s">
        <v>3440</v>
      </c>
      <c r="I1732" t="s">
        <v>7999</v>
      </c>
      <c r="J1732">
        <v>83</v>
      </c>
      <c r="K1732" s="1" t="s">
        <v>350</v>
      </c>
      <c r="L1732" t="s">
        <v>7998</v>
      </c>
      <c r="M1732">
        <v>18146</v>
      </c>
      <c r="N1732">
        <v>3</v>
      </c>
      <c r="O1732">
        <v>25</v>
      </c>
      <c r="P1732" t="s">
        <v>13593</v>
      </c>
      <c r="Q1732" t="s">
        <v>403</v>
      </c>
      <c r="R1732" t="s">
        <v>834</v>
      </c>
      <c r="T1732" t="s">
        <v>314</v>
      </c>
      <c r="U1732" t="s">
        <v>306</v>
      </c>
    </row>
    <row r="1733" spans="1:21" x14ac:dyDescent="0.3">
      <c r="A1733" s="1" t="s">
        <v>8002</v>
      </c>
      <c r="B1733" t="s">
        <v>350</v>
      </c>
      <c r="C1733" t="s">
        <v>8004</v>
      </c>
      <c r="D1733">
        <v>3933497</v>
      </c>
      <c r="E1733" t="s">
        <v>8002</v>
      </c>
      <c r="G1733" t="s">
        <v>8005</v>
      </c>
      <c r="J1733">
        <v>82</v>
      </c>
      <c r="K1733" s="1" t="s">
        <v>350</v>
      </c>
      <c r="L1733" t="s">
        <v>516</v>
      </c>
      <c r="M1733">
        <v>18323</v>
      </c>
      <c r="N1733">
        <v>3</v>
      </c>
      <c r="O1733">
        <v>28</v>
      </c>
      <c r="P1733" t="s">
        <v>13594</v>
      </c>
      <c r="Q1733" t="s">
        <v>403</v>
      </c>
      <c r="R1733" t="s">
        <v>571</v>
      </c>
      <c r="T1733" t="s">
        <v>8003</v>
      </c>
      <c r="U1733" t="s">
        <v>296</v>
      </c>
    </row>
    <row r="1734" spans="1:21" x14ac:dyDescent="0.3">
      <c r="A1734" s="1" t="s">
        <v>49</v>
      </c>
      <c r="B1734" t="s">
        <v>323</v>
      </c>
      <c r="C1734" t="s">
        <v>8008</v>
      </c>
      <c r="D1734">
        <v>3040151</v>
      </c>
      <c r="E1734" t="s">
        <v>49</v>
      </c>
      <c r="F1734" t="s">
        <v>539</v>
      </c>
      <c r="G1734" t="s">
        <v>8009</v>
      </c>
      <c r="H1734">
        <v>1</v>
      </c>
      <c r="I1734" t="s">
        <v>8007</v>
      </c>
      <c r="J1734">
        <v>85</v>
      </c>
      <c r="K1734" s="1" t="s">
        <v>323</v>
      </c>
      <c r="L1734" t="s">
        <v>8006</v>
      </c>
      <c r="M1734">
        <v>19063</v>
      </c>
      <c r="N1734">
        <v>2</v>
      </c>
      <c r="O1734">
        <v>25</v>
      </c>
      <c r="P1734" t="s">
        <v>13595</v>
      </c>
      <c r="Q1734" t="s">
        <v>426</v>
      </c>
      <c r="R1734" t="s">
        <v>1273</v>
      </c>
      <c r="T1734" t="s">
        <v>643</v>
      </c>
      <c r="U1734" t="s">
        <v>300</v>
      </c>
    </row>
    <row r="1735" spans="1:21" x14ac:dyDescent="0.3">
      <c r="A1735" s="1" t="s">
        <v>8010</v>
      </c>
      <c r="B1735" t="s">
        <v>453</v>
      </c>
      <c r="C1735" t="s">
        <v>8012</v>
      </c>
      <c r="D1735">
        <v>2979825</v>
      </c>
      <c r="E1735" t="s">
        <v>8010</v>
      </c>
      <c r="G1735" t="s">
        <v>5148</v>
      </c>
      <c r="J1735">
        <v>37</v>
      </c>
      <c r="K1735" s="1" t="s">
        <v>453</v>
      </c>
      <c r="L1735" t="s">
        <v>991</v>
      </c>
      <c r="M1735">
        <v>19483</v>
      </c>
      <c r="N1735">
        <v>2</v>
      </c>
      <c r="O1735">
        <v>25</v>
      </c>
      <c r="P1735" t="s">
        <v>13596</v>
      </c>
      <c r="Q1735" t="s">
        <v>362</v>
      </c>
      <c r="R1735" t="s">
        <v>826</v>
      </c>
      <c r="T1735" t="s">
        <v>8011</v>
      </c>
      <c r="U1735" t="s">
        <v>296</v>
      </c>
    </row>
    <row r="1736" spans="1:21" x14ac:dyDescent="0.3">
      <c r="A1736" s="1" t="s">
        <v>8013</v>
      </c>
      <c r="B1736" t="s">
        <v>323</v>
      </c>
      <c r="C1736" t="s">
        <v>8016</v>
      </c>
      <c r="D1736">
        <v>16121</v>
      </c>
      <c r="E1736" t="s">
        <v>8013</v>
      </c>
      <c r="F1736" t="s">
        <v>329</v>
      </c>
      <c r="G1736" t="s">
        <v>8017</v>
      </c>
      <c r="H1736">
        <v>2</v>
      </c>
      <c r="I1736" t="s">
        <v>8015</v>
      </c>
      <c r="J1736">
        <v>82</v>
      </c>
      <c r="K1736" s="1" t="s">
        <v>323</v>
      </c>
      <c r="L1736" t="s">
        <v>8014</v>
      </c>
      <c r="M1736">
        <v>15263</v>
      </c>
      <c r="N1736">
        <v>6</v>
      </c>
      <c r="O1736">
        <v>29</v>
      </c>
      <c r="P1736" t="s">
        <v>13597</v>
      </c>
      <c r="Q1736" t="s">
        <v>426</v>
      </c>
      <c r="R1736" t="s">
        <v>518</v>
      </c>
      <c r="T1736" t="s">
        <v>1490</v>
      </c>
      <c r="U1736" t="s">
        <v>300</v>
      </c>
    </row>
    <row r="1737" spans="1:21" x14ac:dyDescent="0.3">
      <c r="A1737" s="1" t="s">
        <v>8018</v>
      </c>
      <c r="B1737" t="s">
        <v>453</v>
      </c>
      <c r="C1737" t="s">
        <v>8020</v>
      </c>
      <c r="D1737">
        <v>3051439</v>
      </c>
      <c r="E1737" t="s">
        <v>8018</v>
      </c>
      <c r="F1737" t="s">
        <v>390</v>
      </c>
      <c r="G1737" t="s">
        <v>8021</v>
      </c>
      <c r="H1737">
        <v>6</v>
      </c>
      <c r="I1737" t="s">
        <v>8019</v>
      </c>
      <c r="J1737">
        <v>49</v>
      </c>
      <c r="K1737" s="1" t="s">
        <v>453</v>
      </c>
      <c r="L1737" t="s">
        <v>1393</v>
      </c>
      <c r="M1737">
        <v>20039</v>
      </c>
      <c r="N1737">
        <v>1</v>
      </c>
      <c r="O1737">
        <v>24</v>
      </c>
      <c r="P1737" t="s">
        <v>13598</v>
      </c>
      <c r="Q1737" t="s">
        <v>639</v>
      </c>
      <c r="R1737" t="s">
        <v>842</v>
      </c>
      <c r="T1737" t="s">
        <v>4787</v>
      </c>
      <c r="U1737" t="s">
        <v>306</v>
      </c>
    </row>
    <row r="1738" spans="1:21" x14ac:dyDescent="0.3">
      <c r="A1738" s="1" t="s">
        <v>2514</v>
      </c>
      <c r="B1738" t="s">
        <v>313</v>
      </c>
      <c r="C1738" t="s">
        <v>8022</v>
      </c>
      <c r="D1738">
        <v>1428</v>
      </c>
      <c r="E1738" t="s">
        <v>2514</v>
      </c>
      <c r="G1738" t="s">
        <v>8023</v>
      </c>
      <c r="J1738">
        <v>18</v>
      </c>
      <c r="K1738" s="1" t="s">
        <v>313</v>
      </c>
      <c r="L1738" t="s">
        <v>735</v>
      </c>
      <c r="M1738">
        <v>7328</v>
      </c>
      <c r="N1738">
        <v>21</v>
      </c>
      <c r="O1738">
        <v>43</v>
      </c>
      <c r="P1738" t="s">
        <v>13599</v>
      </c>
      <c r="Q1738" t="s">
        <v>295</v>
      </c>
      <c r="R1738" t="s">
        <v>699</v>
      </c>
      <c r="T1738" t="s">
        <v>7465</v>
      </c>
      <c r="U1738" t="s">
        <v>296</v>
      </c>
    </row>
    <row r="1739" spans="1:21" x14ac:dyDescent="0.3">
      <c r="A1739" s="1" t="s">
        <v>8024</v>
      </c>
      <c r="B1739" t="s">
        <v>323</v>
      </c>
      <c r="C1739" t="s">
        <v>8027</v>
      </c>
      <c r="D1739">
        <v>16813</v>
      </c>
      <c r="E1739" t="s">
        <v>8024</v>
      </c>
      <c r="F1739" t="s">
        <v>724</v>
      </c>
      <c r="G1739" t="s">
        <v>8028</v>
      </c>
      <c r="H1739">
        <v>4</v>
      </c>
      <c r="I1739" t="s">
        <v>8025</v>
      </c>
      <c r="J1739">
        <v>82</v>
      </c>
      <c r="K1739" s="1" t="s">
        <v>8026</v>
      </c>
      <c r="L1739" t="s">
        <v>371</v>
      </c>
      <c r="M1739">
        <v>16656</v>
      </c>
      <c r="N1739">
        <v>5</v>
      </c>
      <c r="O1739">
        <v>27</v>
      </c>
      <c r="P1739" t="s">
        <v>13600</v>
      </c>
      <c r="Q1739" t="s">
        <v>305</v>
      </c>
      <c r="R1739" t="s">
        <v>1056</v>
      </c>
      <c r="T1739" t="s">
        <v>2636</v>
      </c>
      <c r="U1739" t="s">
        <v>300</v>
      </c>
    </row>
    <row r="1740" spans="1:21" x14ac:dyDescent="0.3">
      <c r="A1740" s="1" t="s">
        <v>8029</v>
      </c>
      <c r="B1740" t="s">
        <v>453</v>
      </c>
      <c r="C1740" t="s">
        <v>8030</v>
      </c>
      <c r="E1740" t="s">
        <v>8029</v>
      </c>
      <c r="G1740" t="s">
        <v>346</v>
      </c>
      <c r="J1740">
        <v>67</v>
      </c>
      <c r="K1740" s="1" t="s">
        <v>453</v>
      </c>
      <c r="L1740" t="s">
        <v>1129</v>
      </c>
      <c r="M1740">
        <v>18173</v>
      </c>
      <c r="N1740">
        <v>0</v>
      </c>
      <c r="O1740">
        <v>26</v>
      </c>
      <c r="P1740" t="s">
        <v>13601</v>
      </c>
      <c r="Q1740" t="s">
        <v>678</v>
      </c>
      <c r="R1740" t="s">
        <v>1811</v>
      </c>
      <c r="T1740" t="s">
        <v>1457</v>
      </c>
      <c r="U1740" t="s">
        <v>296</v>
      </c>
    </row>
    <row r="1741" spans="1:21" x14ac:dyDescent="0.3">
      <c r="A1741" s="1" t="s">
        <v>8031</v>
      </c>
      <c r="B1741" t="s">
        <v>323</v>
      </c>
      <c r="C1741" t="s">
        <v>7138</v>
      </c>
      <c r="D1741">
        <v>16705</v>
      </c>
      <c r="E1741" t="s">
        <v>8031</v>
      </c>
      <c r="G1741" t="s">
        <v>4108</v>
      </c>
      <c r="J1741">
        <v>82</v>
      </c>
      <c r="K1741" s="1" t="s">
        <v>323</v>
      </c>
      <c r="L1741" t="s">
        <v>1252</v>
      </c>
      <c r="M1741">
        <v>16466</v>
      </c>
      <c r="N1741">
        <v>1</v>
      </c>
      <c r="O1741">
        <v>28</v>
      </c>
      <c r="P1741" t="s">
        <v>13602</v>
      </c>
      <c r="Q1741" t="s">
        <v>320</v>
      </c>
      <c r="R1741" t="s">
        <v>662</v>
      </c>
      <c r="T1741" t="s">
        <v>604</v>
      </c>
      <c r="U1741" t="s">
        <v>296</v>
      </c>
    </row>
    <row r="1742" spans="1:21" x14ac:dyDescent="0.3">
      <c r="A1742" s="1" t="s">
        <v>8032</v>
      </c>
      <c r="B1742" t="s">
        <v>350</v>
      </c>
      <c r="C1742" t="s">
        <v>8034</v>
      </c>
      <c r="D1742">
        <v>3909300</v>
      </c>
      <c r="E1742" t="s">
        <v>8032</v>
      </c>
      <c r="F1742" t="s">
        <v>901</v>
      </c>
      <c r="J1742">
        <v>14</v>
      </c>
      <c r="K1742" s="1" t="s">
        <v>350</v>
      </c>
      <c r="L1742" t="s">
        <v>8033</v>
      </c>
      <c r="M1742">
        <v>21464</v>
      </c>
      <c r="N1742">
        <v>0</v>
      </c>
      <c r="P1742" t="s">
        <v>13603</v>
      </c>
      <c r="Q1742" t="s">
        <v>295</v>
      </c>
      <c r="R1742" t="s">
        <v>438</v>
      </c>
      <c r="T1742" t="s">
        <v>371</v>
      </c>
      <c r="U1742" t="s">
        <v>300</v>
      </c>
    </row>
    <row r="1743" spans="1:21" x14ac:dyDescent="0.3">
      <c r="A1743" s="1" t="s">
        <v>8035</v>
      </c>
      <c r="B1743" t="s">
        <v>313</v>
      </c>
      <c r="C1743" t="s">
        <v>8037</v>
      </c>
      <c r="D1743">
        <v>8559</v>
      </c>
      <c r="E1743" t="s">
        <v>8035</v>
      </c>
      <c r="G1743" t="s">
        <v>8038</v>
      </c>
      <c r="J1743">
        <v>8</v>
      </c>
      <c r="K1743" s="1" t="s">
        <v>313</v>
      </c>
      <c r="L1743" t="s">
        <v>8036</v>
      </c>
      <c r="M1743">
        <v>8590</v>
      </c>
      <c r="N1743">
        <v>14</v>
      </c>
      <c r="O1743">
        <v>35</v>
      </c>
      <c r="P1743" t="s">
        <v>13604</v>
      </c>
      <c r="Q1743" t="s">
        <v>295</v>
      </c>
      <c r="R1743" t="s">
        <v>699</v>
      </c>
      <c r="T1743" t="s">
        <v>1817</v>
      </c>
      <c r="U1743" t="s">
        <v>296</v>
      </c>
    </row>
    <row r="1744" spans="1:21" x14ac:dyDescent="0.3">
      <c r="A1744" s="1" t="s">
        <v>8039</v>
      </c>
      <c r="B1744" t="s">
        <v>323</v>
      </c>
      <c r="C1744" t="s">
        <v>8041</v>
      </c>
      <c r="D1744">
        <v>3044687</v>
      </c>
      <c r="E1744" t="s">
        <v>8039</v>
      </c>
      <c r="G1744" t="s">
        <v>2819</v>
      </c>
      <c r="H1744">
        <v>3</v>
      </c>
      <c r="J1744">
        <v>85</v>
      </c>
      <c r="K1744" s="1" t="s">
        <v>323</v>
      </c>
      <c r="L1744" t="s">
        <v>8040</v>
      </c>
      <c r="M1744">
        <v>17366</v>
      </c>
      <c r="N1744">
        <v>0</v>
      </c>
      <c r="O1744">
        <v>24</v>
      </c>
      <c r="P1744" t="s">
        <v>13605</v>
      </c>
      <c r="Q1744" t="s">
        <v>295</v>
      </c>
      <c r="R1744" t="s">
        <v>800</v>
      </c>
      <c r="T1744" t="s">
        <v>1035</v>
      </c>
      <c r="U1744" t="s">
        <v>296</v>
      </c>
    </row>
    <row r="1745" spans="1:21" x14ac:dyDescent="0.3">
      <c r="A1745" s="1" t="s">
        <v>8042</v>
      </c>
      <c r="B1745" t="s">
        <v>453</v>
      </c>
      <c r="C1745" t="s">
        <v>8044</v>
      </c>
      <c r="D1745">
        <v>3125403</v>
      </c>
      <c r="E1745" t="s">
        <v>8042</v>
      </c>
      <c r="F1745" t="s">
        <v>481</v>
      </c>
      <c r="G1745" t="s">
        <v>8045</v>
      </c>
      <c r="H1745">
        <v>3</v>
      </c>
      <c r="I1745" t="s">
        <v>8043</v>
      </c>
      <c r="J1745">
        <v>23</v>
      </c>
      <c r="K1745" s="1" t="s">
        <v>453</v>
      </c>
      <c r="L1745" t="s">
        <v>2066</v>
      </c>
      <c r="M1745">
        <v>19033</v>
      </c>
      <c r="N1745">
        <v>2</v>
      </c>
      <c r="O1745">
        <v>23</v>
      </c>
      <c r="P1745" t="s">
        <v>13606</v>
      </c>
      <c r="Q1745" t="s">
        <v>331</v>
      </c>
      <c r="R1745" t="s">
        <v>765</v>
      </c>
      <c r="T1745" t="s">
        <v>559</v>
      </c>
      <c r="U1745" t="s">
        <v>300</v>
      </c>
    </row>
    <row r="1746" spans="1:21" x14ac:dyDescent="0.3">
      <c r="A1746" s="1" t="s">
        <v>8046</v>
      </c>
      <c r="B1746" t="s">
        <v>453</v>
      </c>
      <c r="C1746" t="s">
        <v>8049</v>
      </c>
      <c r="D1746">
        <v>15952</v>
      </c>
      <c r="E1746" t="s">
        <v>8046</v>
      </c>
      <c r="G1746" t="s">
        <v>3743</v>
      </c>
      <c r="I1746" t="s">
        <v>8048</v>
      </c>
      <c r="J1746">
        <v>25</v>
      </c>
      <c r="K1746" s="1" t="s">
        <v>453</v>
      </c>
      <c r="L1746" t="s">
        <v>8047</v>
      </c>
      <c r="M1746">
        <v>14872</v>
      </c>
      <c r="N1746">
        <v>6</v>
      </c>
      <c r="O1746">
        <v>28</v>
      </c>
      <c r="P1746" t="s">
        <v>13607</v>
      </c>
      <c r="Q1746" t="s">
        <v>362</v>
      </c>
      <c r="R1746" t="s">
        <v>452</v>
      </c>
      <c r="T1746" t="s">
        <v>333</v>
      </c>
      <c r="U1746" t="s">
        <v>296</v>
      </c>
    </row>
    <row r="1747" spans="1:21" x14ac:dyDescent="0.3">
      <c r="A1747" s="1" t="s">
        <v>8050</v>
      </c>
      <c r="B1747" t="s">
        <v>350</v>
      </c>
      <c r="C1747" t="s">
        <v>8052</v>
      </c>
      <c r="D1747">
        <v>17307</v>
      </c>
      <c r="E1747" t="s">
        <v>8050</v>
      </c>
      <c r="G1747" t="s">
        <v>8053</v>
      </c>
      <c r="J1747">
        <v>82</v>
      </c>
      <c r="K1747" s="1" t="s">
        <v>350</v>
      </c>
      <c r="L1747" t="s">
        <v>447</v>
      </c>
      <c r="M1747">
        <v>16383</v>
      </c>
      <c r="N1747">
        <v>1</v>
      </c>
      <c r="O1747">
        <v>31</v>
      </c>
      <c r="P1747" t="s">
        <v>13608</v>
      </c>
      <c r="Q1747" t="s">
        <v>426</v>
      </c>
      <c r="R1747" t="s">
        <v>540</v>
      </c>
      <c r="T1747" t="s">
        <v>8051</v>
      </c>
      <c r="U1747" t="s">
        <v>296</v>
      </c>
    </row>
    <row r="1748" spans="1:21" x14ac:dyDescent="0.3">
      <c r="A1748" s="1" t="s">
        <v>8054</v>
      </c>
      <c r="B1748" t="s">
        <v>323</v>
      </c>
      <c r="C1748" t="s">
        <v>8056</v>
      </c>
      <c r="D1748">
        <v>3138744</v>
      </c>
      <c r="E1748" t="s">
        <v>8054</v>
      </c>
      <c r="F1748" t="s">
        <v>525</v>
      </c>
      <c r="G1748" t="s">
        <v>3225</v>
      </c>
      <c r="J1748">
        <v>85</v>
      </c>
      <c r="K1748" s="1" t="s">
        <v>323</v>
      </c>
      <c r="L1748" t="s">
        <v>8055</v>
      </c>
      <c r="M1748">
        <v>21531</v>
      </c>
      <c r="N1748">
        <v>0</v>
      </c>
      <c r="O1748">
        <v>23</v>
      </c>
      <c r="P1748" t="s">
        <v>13609</v>
      </c>
      <c r="Q1748" t="s">
        <v>295</v>
      </c>
      <c r="R1748" t="s">
        <v>518</v>
      </c>
      <c r="T1748" t="s">
        <v>324</v>
      </c>
      <c r="U1748" t="s">
        <v>300</v>
      </c>
    </row>
    <row r="1749" spans="1:21" x14ac:dyDescent="0.3">
      <c r="A1749" s="1" t="s">
        <v>8058</v>
      </c>
      <c r="B1749" t="s">
        <v>323</v>
      </c>
      <c r="C1749" t="s">
        <v>8060</v>
      </c>
      <c r="D1749">
        <v>3059165</v>
      </c>
      <c r="E1749" t="s">
        <v>8058</v>
      </c>
      <c r="I1749" t="s">
        <v>8059</v>
      </c>
      <c r="J1749">
        <v>82</v>
      </c>
      <c r="K1749" s="1" t="s">
        <v>323</v>
      </c>
      <c r="L1749" t="s">
        <v>616</v>
      </c>
      <c r="M1749">
        <v>19480</v>
      </c>
      <c r="N1749">
        <v>2</v>
      </c>
      <c r="P1749" t="s">
        <v>13610</v>
      </c>
      <c r="Q1749" t="s">
        <v>426</v>
      </c>
      <c r="R1749" t="s">
        <v>1012</v>
      </c>
      <c r="T1749" t="s">
        <v>502</v>
      </c>
      <c r="U1749" t="s">
        <v>296</v>
      </c>
    </row>
    <row r="1750" spans="1:21" x14ac:dyDescent="0.3">
      <c r="A1750" s="1" t="s">
        <v>8061</v>
      </c>
      <c r="B1750" t="s">
        <v>323</v>
      </c>
      <c r="C1750" t="s">
        <v>8064</v>
      </c>
      <c r="D1750">
        <v>14902</v>
      </c>
      <c r="E1750" t="s">
        <v>8061</v>
      </c>
      <c r="F1750" t="s">
        <v>672</v>
      </c>
      <c r="G1750" t="s">
        <v>1010</v>
      </c>
      <c r="H1750">
        <v>4</v>
      </c>
      <c r="I1750" t="s">
        <v>8063</v>
      </c>
      <c r="J1750">
        <v>82</v>
      </c>
      <c r="K1750" s="1" t="s">
        <v>323</v>
      </c>
      <c r="L1750" t="s">
        <v>383</v>
      </c>
      <c r="M1750">
        <v>13861</v>
      </c>
      <c r="N1750">
        <v>7</v>
      </c>
      <c r="O1750">
        <v>28</v>
      </c>
      <c r="P1750" t="s">
        <v>13611</v>
      </c>
      <c r="Q1750" t="s">
        <v>347</v>
      </c>
      <c r="R1750" t="s">
        <v>518</v>
      </c>
      <c r="T1750" t="s">
        <v>8062</v>
      </c>
      <c r="U1750" t="s">
        <v>300</v>
      </c>
    </row>
    <row r="1751" spans="1:21" x14ac:dyDescent="0.3">
      <c r="A1751" s="1" t="s">
        <v>8065</v>
      </c>
      <c r="C1751" t="s">
        <v>8066</v>
      </c>
      <c r="E1751" t="s">
        <v>8065</v>
      </c>
      <c r="J1751">
        <v>0</v>
      </c>
      <c r="K1751" s="1" t="s">
        <v>297</v>
      </c>
      <c r="L1751" t="s">
        <v>1036</v>
      </c>
      <c r="M1751">
        <v>18853</v>
      </c>
      <c r="N1751">
        <v>0</v>
      </c>
      <c r="P1751" t="s">
        <v>13612</v>
      </c>
      <c r="Q1751" t="s">
        <v>297</v>
      </c>
      <c r="R1751" t="s">
        <v>297</v>
      </c>
      <c r="T1751" t="s">
        <v>510</v>
      </c>
      <c r="U1751" t="s">
        <v>296</v>
      </c>
    </row>
    <row r="1752" spans="1:21" x14ac:dyDescent="0.3">
      <c r="A1752" s="1" t="s">
        <v>8067</v>
      </c>
      <c r="B1752" t="s">
        <v>350</v>
      </c>
      <c r="C1752" t="s">
        <v>8068</v>
      </c>
      <c r="D1752">
        <v>3052632</v>
      </c>
      <c r="E1752" t="s">
        <v>8067</v>
      </c>
      <c r="G1752" t="s">
        <v>2336</v>
      </c>
      <c r="H1752">
        <v>3</v>
      </c>
      <c r="J1752">
        <v>83</v>
      </c>
      <c r="K1752" s="1" t="s">
        <v>350</v>
      </c>
      <c r="L1752" t="s">
        <v>2329</v>
      </c>
      <c r="M1752">
        <v>19271</v>
      </c>
      <c r="N1752">
        <v>2</v>
      </c>
      <c r="O1752">
        <v>25</v>
      </c>
      <c r="P1752" t="s">
        <v>13613</v>
      </c>
      <c r="Q1752" t="s">
        <v>403</v>
      </c>
      <c r="R1752" t="s">
        <v>759</v>
      </c>
      <c r="S1752" t="s">
        <v>512</v>
      </c>
      <c r="T1752" t="s">
        <v>1785</v>
      </c>
      <c r="U1752" t="s">
        <v>513</v>
      </c>
    </row>
    <row r="1753" spans="1:21" x14ac:dyDescent="0.3">
      <c r="A1753" s="1" t="s">
        <v>8069</v>
      </c>
      <c r="B1753" t="s">
        <v>350</v>
      </c>
      <c r="C1753" t="s">
        <v>8070</v>
      </c>
      <c r="D1753">
        <v>3126115</v>
      </c>
      <c r="E1753" t="s">
        <v>8069</v>
      </c>
      <c r="F1753" t="s">
        <v>308</v>
      </c>
      <c r="G1753" t="s">
        <v>2420</v>
      </c>
      <c r="H1753">
        <v>4</v>
      </c>
      <c r="J1753">
        <v>83</v>
      </c>
      <c r="K1753" s="1" t="s">
        <v>350</v>
      </c>
      <c r="L1753" t="s">
        <v>1252</v>
      </c>
      <c r="M1753">
        <v>20963</v>
      </c>
      <c r="N1753">
        <v>0</v>
      </c>
      <c r="O1753">
        <v>23</v>
      </c>
      <c r="P1753" t="s">
        <v>13614</v>
      </c>
      <c r="Q1753" t="s">
        <v>331</v>
      </c>
      <c r="R1753" t="s">
        <v>414</v>
      </c>
      <c r="T1753" t="s">
        <v>293</v>
      </c>
      <c r="U1753" t="s">
        <v>300</v>
      </c>
    </row>
    <row r="1754" spans="1:21" x14ac:dyDescent="0.3">
      <c r="A1754" s="1" t="s">
        <v>8071</v>
      </c>
      <c r="B1754" t="s">
        <v>323</v>
      </c>
      <c r="C1754" t="s">
        <v>8074</v>
      </c>
      <c r="D1754">
        <v>2531358</v>
      </c>
      <c r="E1754" t="s">
        <v>8071</v>
      </c>
      <c r="F1754" t="s">
        <v>880</v>
      </c>
      <c r="G1754" t="s">
        <v>798</v>
      </c>
      <c r="H1754">
        <v>3</v>
      </c>
      <c r="I1754" t="s">
        <v>8073</v>
      </c>
      <c r="J1754">
        <v>82</v>
      </c>
      <c r="K1754" s="1" t="s">
        <v>323</v>
      </c>
      <c r="L1754" t="s">
        <v>8072</v>
      </c>
      <c r="M1754">
        <v>17762</v>
      </c>
      <c r="N1754">
        <v>5</v>
      </c>
      <c r="O1754">
        <v>27</v>
      </c>
      <c r="P1754" t="s">
        <v>13615</v>
      </c>
      <c r="Q1754" t="s">
        <v>305</v>
      </c>
      <c r="R1754" t="s">
        <v>965</v>
      </c>
      <c r="T1754" t="s">
        <v>324</v>
      </c>
      <c r="U1754" t="s">
        <v>300</v>
      </c>
    </row>
    <row r="1755" spans="1:21" x14ac:dyDescent="0.3">
      <c r="A1755" s="1" t="s">
        <v>68</v>
      </c>
      <c r="B1755" t="s">
        <v>453</v>
      </c>
      <c r="C1755" t="s">
        <v>8078</v>
      </c>
      <c r="D1755">
        <v>2576434</v>
      </c>
      <c r="E1755" t="s">
        <v>68</v>
      </c>
      <c r="F1755" t="s">
        <v>299</v>
      </c>
      <c r="G1755" t="s">
        <v>6213</v>
      </c>
      <c r="H1755">
        <v>1</v>
      </c>
      <c r="I1755" t="s">
        <v>8077</v>
      </c>
      <c r="J1755">
        <v>25</v>
      </c>
      <c r="K1755" s="1" t="s">
        <v>453</v>
      </c>
      <c r="L1755" t="s">
        <v>1729</v>
      </c>
      <c r="M1755">
        <v>16776</v>
      </c>
      <c r="N1755">
        <v>4</v>
      </c>
      <c r="O1755">
        <v>26</v>
      </c>
      <c r="P1755" t="s">
        <v>13616</v>
      </c>
      <c r="Q1755" t="s">
        <v>331</v>
      </c>
      <c r="R1755" t="s">
        <v>438</v>
      </c>
      <c r="T1755" t="s">
        <v>3776</v>
      </c>
      <c r="U1755" t="s">
        <v>300</v>
      </c>
    </row>
    <row r="1756" spans="1:21" x14ac:dyDescent="0.3">
      <c r="A1756" s="1" t="s">
        <v>8079</v>
      </c>
      <c r="B1756" t="s">
        <v>350</v>
      </c>
      <c r="C1756" t="s">
        <v>8081</v>
      </c>
      <c r="D1756">
        <v>3911927</v>
      </c>
      <c r="E1756" t="s">
        <v>8079</v>
      </c>
      <c r="J1756">
        <v>13</v>
      </c>
      <c r="K1756" s="1" t="s">
        <v>350</v>
      </c>
      <c r="L1756" t="s">
        <v>8080</v>
      </c>
      <c r="M1756">
        <v>21335</v>
      </c>
      <c r="N1756">
        <v>0</v>
      </c>
      <c r="P1756" t="s">
        <v>13617</v>
      </c>
      <c r="Q1756" t="s">
        <v>331</v>
      </c>
      <c r="R1756" t="s">
        <v>312</v>
      </c>
      <c r="S1756" t="s">
        <v>411</v>
      </c>
      <c r="T1756" t="s">
        <v>466</v>
      </c>
      <c r="U1756" t="s">
        <v>296</v>
      </c>
    </row>
    <row r="1757" spans="1:21" x14ac:dyDescent="0.3">
      <c r="A1757" s="1" t="s">
        <v>8082</v>
      </c>
      <c r="B1757" t="s">
        <v>350</v>
      </c>
      <c r="C1757" t="s">
        <v>8084</v>
      </c>
      <c r="D1757">
        <v>2973405</v>
      </c>
      <c r="E1757" t="s">
        <v>8082</v>
      </c>
      <c r="F1757" t="s">
        <v>555</v>
      </c>
      <c r="G1757" t="s">
        <v>814</v>
      </c>
      <c r="H1757">
        <v>3</v>
      </c>
      <c r="I1757" t="s">
        <v>8083</v>
      </c>
      <c r="J1757">
        <v>14</v>
      </c>
      <c r="K1757" s="1" t="s">
        <v>350</v>
      </c>
      <c r="L1757" t="s">
        <v>4996</v>
      </c>
      <c r="M1757">
        <v>18422</v>
      </c>
      <c r="N1757">
        <v>3</v>
      </c>
      <c r="O1757">
        <v>24</v>
      </c>
      <c r="P1757" t="s">
        <v>13618</v>
      </c>
      <c r="Q1757" t="s">
        <v>494</v>
      </c>
      <c r="R1757" t="s">
        <v>2215</v>
      </c>
      <c r="T1757" t="s">
        <v>4904</v>
      </c>
      <c r="U1757" t="s">
        <v>306</v>
      </c>
    </row>
    <row r="1758" spans="1:21" x14ac:dyDescent="0.3">
      <c r="A1758" s="1" t="s">
        <v>8085</v>
      </c>
      <c r="B1758" t="s">
        <v>350</v>
      </c>
      <c r="C1758" t="s">
        <v>8088</v>
      </c>
      <c r="D1758">
        <v>16832</v>
      </c>
      <c r="E1758" t="s">
        <v>8085</v>
      </c>
      <c r="G1758" t="s">
        <v>8089</v>
      </c>
      <c r="I1758" t="s">
        <v>8087</v>
      </c>
      <c r="J1758">
        <v>10</v>
      </c>
      <c r="K1758" s="1" t="s">
        <v>350</v>
      </c>
      <c r="L1758" t="s">
        <v>8086</v>
      </c>
      <c r="M1758">
        <v>16081</v>
      </c>
      <c r="N1758">
        <v>5</v>
      </c>
      <c r="O1758">
        <v>28</v>
      </c>
      <c r="P1758" t="s">
        <v>13619</v>
      </c>
      <c r="Q1758" t="s">
        <v>494</v>
      </c>
      <c r="R1758" t="s">
        <v>343</v>
      </c>
      <c r="T1758" t="s">
        <v>370</v>
      </c>
      <c r="U1758" t="s">
        <v>296</v>
      </c>
    </row>
    <row r="1759" spans="1:21" x14ac:dyDescent="0.3">
      <c r="A1759" s="1" t="s">
        <v>8090</v>
      </c>
      <c r="B1759" t="s">
        <v>323</v>
      </c>
      <c r="C1759" t="s">
        <v>8093</v>
      </c>
      <c r="D1759">
        <v>3115251</v>
      </c>
      <c r="E1759" t="s">
        <v>8090</v>
      </c>
      <c r="G1759" t="s">
        <v>8094</v>
      </c>
      <c r="I1759" t="s">
        <v>8092</v>
      </c>
      <c r="J1759">
        <v>49</v>
      </c>
      <c r="K1759" s="1" t="s">
        <v>323</v>
      </c>
      <c r="L1759" t="s">
        <v>8091</v>
      </c>
      <c r="M1759">
        <v>20275</v>
      </c>
      <c r="N1759">
        <v>1</v>
      </c>
      <c r="O1759">
        <v>23</v>
      </c>
      <c r="P1759" t="s">
        <v>13620</v>
      </c>
      <c r="Q1759" t="s">
        <v>426</v>
      </c>
      <c r="R1759" t="s">
        <v>322</v>
      </c>
      <c r="T1759" t="s">
        <v>1740</v>
      </c>
      <c r="U1759" t="s">
        <v>296</v>
      </c>
    </row>
    <row r="1760" spans="1:21" x14ac:dyDescent="0.3">
      <c r="A1760" s="1" t="s">
        <v>8095</v>
      </c>
      <c r="B1760" t="s">
        <v>453</v>
      </c>
      <c r="C1760" t="s">
        <v>8097</v>
      </c>
      <c r="D1760">
        <v>3915115</v>
      </c>
      <c r="E1760" t="s">
        <v>8095</v>
      </c>
      <c r="F1760" t="s">
        <v>880</v>
      </c>
      <c r="G1760" t="s">
        <v>1576</v>
      </c>
      <c r="H1760">
        <v>3</v>
      </c>
      <c r="J1760">
        <v>20</v>
      </c>
      <c r="K1760" s="1" t="s">
        <v>453</v>
      </c>
      <c r="L1760" t="s">
        <v>8096</v>
      </c>
      <c r="M1760">
        <v>20935</v>
      </c>
      <c r="N1760">
        <v>0</v>
      </c>
      <c r="O1760">
        <v>23</v>
      </c>
      <c r="P1760" t="s">
        <v>13621</v>
      </c>
      <c r="Q1760" t="s">
        <v>362</v>
      </c>
      <c r="R1760" t="s">
        <v>452</v>
      </c>
      <c r="T1760" t="s">
        <v>604</v>
      </c>
      <c r="U1760" t="s">
        <v>300</v>
      </c>
    </row>
    <row r="1761" spans="1:21" x14ac:dyDescent="0.3">
      <c r="A1761" s="1" t="s">
        <v>8098</v>
      </c>
      <c r="B1761" t="s">
        <v>350</v>
      </c>
      <c r="C1761" t="s">
        <v>8099</v>
      </c>
      <c r="D1761">
        <v>3052566</v>
      </c>
      <c r="E1761" t="s">
        <v>8098</v>
      </c>
      <c r="G1761" t="s">
        <v>8100</v>
      </c>
      <c r="J1761">
        <v>15</v>
      </c>
      <c r="K1761" s="1" t="s">
        <v>350</v>
      </c>
      <c r="L1761" t="s">
        <v>5802</v>
      </c>
      <c r="M1761">
        <v>20696</v>
      </c>
      <c r="N1761">
        <v>1</v>
      </c>
      <c r="O1761">
        <v>24</v>
      </c>
      <c r="P1761" t="s">
        <v>13622</v>
      </c>
      <c r="Q1761" t="s">
        <v>320</v>
      </c>
      <c r="R1761" t="s">
        <v>414</v>
      </c>
      <c r="T1761" t="s">
        <v>580</v>
      </c>
      <c r="U1761" t="s">
        <v>296</v>
      </c>
    </row>
    <row r="1762" spans="1:21" x14ac:dyDescent="0.3">
      <c r="A1762" s="1" t="s">
        <v>8101</v>
      </c>
      <c r="B1762" t="s">
        <v>350</v>
      </c>
      <c r="C1762" t="s">
        <v>8102</v>
      </c>
      <c r="D1762">
        <v>2511102</v>
      </c>
      <c r="E1762" t="s">
        <v>8101</v>
      </c>
      <c r="G1762" t="s">
        <v>1865</v>
      </c>
      <c r="J1762">
        <v>13</v>
      </c>
      <c r="K1762" s="1" t="s">
        <v>350</v>
      </c>
      <c r="L1762" t="s">
        <v>315</v>
      </c>
      <c r="M1762">
        <v>17107</v>
      </c>
      <c r="N1762">
        <v>0</v>
      </c>
      <c r="O1762">
        <v>25</v>
      </c>
      <c r="P1762" t="s">
        <v>13623</v>
      </c>
      <c r="Q1762" t="s">
        <v>362</v>
      </c>
      <c r="R1762" t="s">
        <v>387</v>
      </c>
      <c r="T1762" t="s">
        <v>1259</v>
      </c>
      <c r="U1762" t="s">
        <v>296</v>
      </c>
    </row>
    <row r="1763" spans="1:21" x14ac:dyDescent="0.3">
      <c r="A1763" s="1" t="s">
        <v>8103</v>
      </c>
      <c r="B1763" t="s">
        <v>350</v>
      </c>
      <c r="C1763" t="s">
        <v>8105</v>
      </c>
      <c r="D1763">
        <v>3124013</v>
      </c>
      <c r="E1763" t="s">
        <v>8103</v>
      </c>
      <c r="F1763" t="s">
        <v>308</v>
      </c>
      <c r="J1763">
        <v>84</v>
      </c>
      <c r="K1763" s="1" t="s">
        <v>350</v>
      </c>
      <c r="L1763" t="s">
        <v>8104</v>
      </c>
      <c r="M1763">
        <v>21016</v>
      </c>
      <c r="N1763">
        <v>0</v>
      </c>
      <c r="P1763" t="s">
        <v>13624</v>
      </c>
      <c r="Q1763" t="s">
        <v>426</v>
      </c>
      <c r="R1763" t="s">
        <v>1240</v>
      </c>
      <c r="T1763" t="s">
        <v>1241</v>
      </c>
      <c r="U1763" t="s">
        <v>300</v>
      </c>
    </row>
    <row r="1764" spans="1:21" x14ac:dyDescent="0.3">
      <c r="A1764" s="1" t="s">
        <v>8106</v>
      </c>
      <c r="B1764" t="s">
        <v>350</v>
      </c>
      <c r="C1764" t="s">
        <v>8108</v>
      </c>
      <c r="D1764">
        <v>12589</v>
      </c>
      <c r="E1764" t="s">
        <v>8106</v>
      </c>
      <c r="G1764" t="s">
        <v>8109</v>
      </c>
      <c r="J1764">
        <v>16</v>
      </c>
      <c r="K1764" s="1" t="s">
        <v>350</v>
      </c>
      <c r="L1764" t="s">
        <v>8107</v>
      </c>
      <c r="M1764">
        <v>15813</v>
      </c>
      <c r="N1764">
        <v>1</v>
      </c>
      <c r="O1764">
        <v>30</v>
      </c>
      <c r="P1764" t="s">
        <v>13625</v>
      </c>
      <c r="Q1764" t="s">
        <v>320</v>
      </c>
      <c r="R1764" t="s">
        <v>931</v>
      </c>
      <c r="T1764" t="s">
        <v>966</v>
      </c>
      <c r="U1764" t="s">
        <v>296</v>
      </c>
    </row>
    <row r="1765" spans="1:21" x14ac:dyDescent="0.3">
      <c r="A1765" s="1" t="s">
        <v>8110</v>
      </c>
      <c r="B1765" t="s">
        <v>350</v>
      </c>
      <c r="C1765" t="s">
        <v>8112</v>
      </c>
      <c r="D1765">
        <v>2519013</v>
      </c>
      <c r="E1765" t="s">
        <v>8110</v>
      </c>
      <c r="F1765" t="s">
        <v>354</v>
      </c>
      <c r="G1765" t="s">
        <v>8113</v>
      </c>
      <c r="H1765">
        <v>2</v>
      </c>
      <c r="I1765" t="s">
        <v>8111</v>
      </c>
      <c r="J1765">
        <v>87</v>
      </c>
      <c r="K1765" s="1" t="s">
        <v>350</v>
      </c>
      <c r="L1765" t="s">
        <v>784</v>
      </c>
      <c r="M1765">
        <v>17219</v>
      </c>
      <c r="N1765">
        <v>4</v>
      </c>
      <c r="O1765">
        <v>27</v>
      </c>
      <c r="P1765" t="s">
        <v>13626</v>
      </c>
      <c r="Q1765" t="s">
        <v>295</v>
      </c>
      <c r="R1765" t="s">
        <v>518</v>
      </c>
      <c r="T1765" t="s">
        <v>314</v>
      </c>
      <c r="U1765" t="s">
        <v>300</v>
      </c>
    </row>
    <row r="1766" spans="1:21" x14ac:dyDescent="0.3">
      <c r="A1766" s="1" t="s">
        <v>544</v>
      </c>
      <c r="B1766" t="s">
        <v>313</v>
      </c>
      <c r="C1766" t="s">
        <v>8116</v>
      </c>
      <c r="D1766">
        <v>5615</v>
      </c>
      <c r="E1766" t="s">
        <v>544</v>
      </c>
      <c r="F1766" t="s">
        <v>481</v>
      </c>
      <c r="G1766" t="s">
        <v>8117</v>
      </c>
      <c r="H1766">
        <v>2</v>
      </c>
      <c r="I1766" t="s">
        <v>8115</v>
      </c>
      <c r="J1766">
        <v>8</v>
      </c>
      <c r="K1766" s="1" t="s">
        <v>313</v>
      </c>
      <c r="L1766" t="s">
        <v>8114</v>
      </c>
      <c r="M1766">
        <v>4633</v>
      </c>
      <c r="N1766">
        <v>15</v>
      </c>
      <c r="O1766">
        <v>38</v>
      </c>
      <c r="P1766" t="s">
        <v>13627</v>
      </c>
      <c r="Q1766" t="s">
        <v>305</v>
      </c>
      <c r="R1766" t="s">
        <v>528</v>
      </c>
      <c r="T1766" t="s">
        <v>603</v>
      </c>
      <c r="U1766" t="s">
        <v>300</v>
      </c>
    </row>
    <row r="1767" spans="1:21" x14ac:dyDescent="0.3">
      <c r="A1767" s="1" t="s">
        <v>8118</v>
      </c>
      <c r="B1767" t="s">
        <v>313</v>
      </c>
      <c r="C1767" t="s">
        <v>8119</v>
      </c>
      <c r="D1767">
        <v>2088468</v>
      </c>
      <c r="E1767" t="s">
        <v>8118</v>
      </c>
      <c r="G1767" t="s">
        <v>5330</v>
      </c>
      <c r="H1767">
        <v>2</v>
      </c>
      <c r="J1767">
        <v>0</v>
      </c>
      <c r="K1767" s="1" t="s">
        <v>313</v>
      </c>
      <c r="L1767" t="s">
        <v>1999</v>
      </c>
      <c r="M1767">
        <v>17119</v>
      </c>
      <c r="N1767">
        <v>0</v>
      </c>
      <c r="O1767">
        <v>25</v>
      </c>
      <c r="P1767" t="s">
        <v>13628</v>
      </c>
      <c r="Q1767" t="s">
        <v>310</v>
      </c>
      <c r="R1767" t="s">
        <v>1240</v>
      </c>
      <c r="T1767" t="s">
        <v>3548</v>
      </c>
      <c r="U1767" t="s">
        <v>296</v>
      </c>
    </row>
    <row r="1768" spans="1:21" x14ac:dyDescent="0.3">
      <c r="A1768" s="1" t="s">
        <v>58</v>
      </c>
      <c r="B1768" t="s">
        <v>453</v>
      </c>
      <c r="C1768" t="s">
        <v>8121</v>
      </c>
      <c r="D1768">
        <v>3122672</v>
      </c>
      <c r="E1768" t="s">
        <v>58</v>
      </c>
      <c r="F1768" t="s">
        <v>1392</v>
      </c>
      <c r="G1768" t="s">
        <v>7779</v>
      </c>
      <c r="H1768">
        <v>2</v>
      </c>
      <c r="I1768" t="s">
        <v>8120</v>
      </c>
      <c r="J1768">
        <v>28</v>
      </c>
      <c r="K1768" s="1" t="s">
        <v>453</v>
      </c>
      <c r="L1768" t="s">
        <v>4466</v>
      </c>
      <c r="M1768">
        <v>19823</v>
      </c>
      <c r="N1768">
        <v>1</v>
      </c>
      <c r="O1768">
        <v>23</v>
      </c>
      <c r="P1768" t="s">
        <v>13629</v>
      </c>
      <c r="Q1768" t="s">
        <v>362</v>
      </c>
      <c r="R1768" t="s">
        <v>745</v>
      </c>
      <c r="T1768" t="s">
        <v>5956</v>
      </c>
      <c r="U1768" t="s">
        <v>300</v>
      </c>
    </row>
    <row r="1769" spans="1:21" x14ac:dyDescent="0.3">
      <c r="A1769" s="1" t="s">
        <v>8122</v>
      </c>
      <c r="B1769" t="s">
        <v>350</v>
      </c>
      <c r="C1769" t="s">
        <v>1284</v>
      </c>
      <c r="E1769" t="s">
        <v>8122</v>
      </c>
      <c r="F1769" t="s">
        <v>901</v>
      </c>
      <c r="G1769" t="s">
        <v>1327</v>
      </c>
      <c r="I1769" t="s">
        <v>8123</v>
      </c>
      <c r="J1769">
        <v>37</v>
      </c>
      <c r="K1769" s="1" t="s">
        <v>350</v>
      </c>
      <c r="L1769" t="s">
        <v>946</v>
      </c>
      <c r="M1769">
        <v>20550</v>
      </c>
      <c r="N1769">
        <v>1</v>
      </c>
      <c r="O1769">
        <v>24</v>
      </c>
      <c r="P1769" t="s">
        <v>13630</v>
      </c>
      <c r="Q1769" t="s">
        <v>331</v>
      </c>
      <c r="R1769" t="s">
        <v>646</v>
      </c>
      <c r="T1769" t="s">
        <v>510</v>
      </c>
      <c r="U1769" t="s">
        <v>306</v>
      </c>
    </row>
    <row r="1770" spans="1:21" x14ac:dyDescent="0.3">
      <c r="A1770" s="1" t="s">
        <v>8124</v>
      </c>
      <c r="C1770" t="s">
        <v>8125</v>
      </c>
      <c r="E1770" t="s">
        <v>8124</v>
      </c>
      <c r="J1770">
        <v>0</v>
      </c>
      <c r="K1770" s="1" t="s">
        <v>297</v>
      </c>
      <c r="L1770" t="s">
        <v>6978</v>
      </c>
      <c r="M1770">
        <v>17854</v>
      </c>
      <c r="N1770">
        <v>0</v>
      </c>
      <c r="P1770" t="s">
        <v>13631</v>
      </c>
      <c r="Q1770" t="s">
        <v>297</v>
      </c>
      <c r="R1770" t="s">
        <v>297</v>
      </c>
      <c r="T1770" t="s">
        <v>1211</v>
      </c>
      <c r="U1770" t="s">
        <v>296</v>
      </c>
    </row>
    <row r="1771" spans="1:21" x14ac:dyDescent="0.3">
      <c r="A1771" s="1" t="s">
        <v>21</v>
      </c>
      <c r="B1771" t="s">
        <v>350</v>
      </c>
      <c r="C1771" t="s">
        <v>8129</v>
      </c>
      <c r="D1771">
        <v>3051889</v>
      </c>
      <c r="E1771" t="s">
        <v>21</v>
      </c>
      <c r="F1771" t="s">
        <v>647</v>
      </c>
      <c r="G1771" t="s">
        <v>3697</v>
      </c>
      <c r="H1771">
        <v>1</v>
      </c>
      <c r="I1771" t="s">
        <v>8128</v>
      </c>
      <c r="J1771">
        <v>11</v>
      </c>
      <c r="K1771" s="1" t="s">
        <v>350</v>
      </c>
      <c r="L1771" t="s">
        <v>8127</v>
      </c>
      <c r="M1771">
        <v>17914</v>
      </c>
      <c r="N1771">
        <v>3</v>
      </c>
      <c r="O1771">
        <v>24</v>
      </c>
      <c r="P1771" t="s">
        <v>13632</v>
      </c>
      <c r="Q1771" t="s">
        <v>347</v>
      </c>
      <c r="R1771" t="s">
        <v>312</v>
      </c>
      <c r="T1771" t="s">
        <v>8126</v>
      </c>
      <c r="U1771" t="s">
        <v>300</v>
      </c>
    </row>
    <row r="1772" spans="1:21" x14ac:dyDescent="0.3">
      <c r="A1772" s="1" t="s">
        <v>8130</v>
      </c>
      <c r="B1772" t="s">
        <v>323</v>
      </c>
      <c r="C1772" t="s">
        <v>8131</v>
      </c>
      <c r="E1772" t="s">
        <v>8130</v>
      </c>
      <c r="G1772" t="s">
        <v>8132</v>
      </c>
      <c r="J1772">
        <v>85</v>
      </c>
      <c r="K1772" s="1" t="s">
        <v>323</v>
      </c>
      <c r="L1772" t="s">
        <v>516</v>
      </c>
      <c r="M1772">
        <v>13250</v>
      </c>
      <c r="N1772">
        <v>4</v>
      </c>
      <c r="O1772">
        <v>29</v>
      </c>
      <c r="P1772" t="s">
        <v>13633</v>
      </c>
      <c r="Q1772" t="s">
        <v>347</v>
      </c>
      <c r="R1772" t="s">
        <v>662</v>
      </c>
      <c r="T1772" t="s">
        <v>1876</v>
      </c>
      <c r="U1772" t="s">
        <v>296</v>
      </c>
    </row>
    <row r="1773" spans="1:21" x14ac:dyDescent="0.3">
      <c r="A1773" s="1" t="s">
        <v>8133</v>
      </c>
      <c r="B1773" t="s">
        <v>350</v>
      </c>
      <c r="C1773" t="s">
        <v>8134</v>
      </c>
      <c r="D1773">
        <v>12567</v>
      </c>
      <c r="E1773" t="s">
        <v>8133</v>
      </c>
      <c r="G1773" t="s">
        <v>8135</v>
      </c>
      <c r="J1773">
        <v>13</v>
      </c>
      <c r="K1773" s="1" t="s">
        <v>350</v>
      </c>
      <c r="L1773" t="s">
        <v>2330</v>
      </c>
      <c r="M1773">
        <v>10034</v>
      </c>
      <c r="N1773">
        <v>7</v>
      </c>
      <c r="O1773">
        <v>30</v>
      </c>
      <c r="P1773" t="s">
        <v>13634</v>
      </c>
      <c r="Q1773" t="s">
        <v>310</v>
      </c>
      <c r="R1773" t="s">
        <v>319</v>
      </c>
      <c r="T1773" t="s">
        <v>502</v>
      </c>
      <c r="U1773" t="s">
        <v>296</v>
      </c>
    </row>
    <row r="1774" spans="1:21" x14ac:dyDescent="0.3">
      <c r="A1774" s="1" t="s">
        <v>8136</v>
      </c>
      <c r="B1774" t="s">
        <v>453</v>
      </c>
      <c r="C1774" t="s">
        <v>8137</v>
      </c>
      <c r="D1774">
        <v>2577288</v>
      </c>
      <c r="E1774" t="s">
        <v>8136</v>
      </c>
      <c r="G1774" t="s">
        <v>4536</v>
      </c>
      <c r="J1774">
        <v>30</v>
      </c>
      <c r="K1774" s="1" t="s">
        <v>453</v>
      </c>
      <c r="L1774" t="s">
        <v>1161</v>
      </c>
      <c r="M1774">
        <v>16994</v>
      </c>
      <c r="N1774">
        <v>4</v>
      </c>
      <c r="O1774">
        <v>27</v>
      </c>
      <c r="P1774" t="s">
        <v>13635</v>
      </c>
      <c r="Q1774" t="s">
        <v>310</v>
      </c>
      <c r="R1774" t="s">
        <v>614</v>
      </c>
      <c r="T1774" t="s">
        <v>335</v>
      </c>
      <c r="U1774" t="s">
        <v>296</v>
      </c>
    </row>
    <row r="1775" spans="1:21" x14ac:dyDescent="0.3">
      <c r="A1775" s="1" t="s">
        <v>189</v>
      </c>
      <c r="B1775" t="s">
        <v>350</v>
      </c>
      <c r="C1775" t="s">
        <v>8139</v>
      </c>
      <c r="D1775">
        <v>15349</v>
      </c>
      <c r="E1775" t="s">
        <v>189</v>
      </c>
      <c r="F1775" t="s">
        <v>710</v>
      </c>
      <c r="G1775" t="s">
        <v>897</v>
      </c>
      <c r="H1775">
        <v>1</v>
      </c>
      <c r="I1775" t="s">
        <v>8138</v>
      </c>
      <c r="J1775">
        <v>10</v>
      </c>
      <c r="K1775" s="1" t="s">
        <v>350</v>
      </c>
      <c r="L1775" t="s">
        <v>859</v>
      </c>
      <c r="M1775">
        <v>14141</v>
      </c>
      <c r="N1775">
        <v>7</v>
      </c>
      <c r="O1775">
        <v>30</v>
      </c>
      <c r="P1775" t="s">
        <v>13636</v>
      </c>
      <c r="Q1775" t="s">
        <v>399</v>
      </c>
      <c r="R1775" t="s">
        <v>600</v>
      </c>
      <c r="S1775" t="s">
        <v>388</v>
      </c>
      <c r="T1775" t="s">
        <v>957</v>
      </c>
      <c r="U1775" t="s">
        <v>300</v>
      </c>
    </row>
    <row r="1776" spans="1:21" x14ac:dyDescent="0.3">
      <c r="A1776" s="1" t="s">
        <v>8140</v>
      </c>
      <c r="B1776" t="s">
        <v>453</v>
      </c>
      <c r="C1776" t="s">
        <v>8142</v>
      </c>
      <c r="E1776" t="s">
        <v>8140</v>
      </c>
      <c r="G1776" t="s">
        <v>8143</v>
      </c>
      <c r="J1776">
        <v>42</v>
      </c>
      <c r="K1776" s="1" t="s">
        <v>453</v>
      </c>
      <c r="L1776" t="s">
        <v>8141</v>
      </c>
      <c r="M1776">
        <v>17382</v>
      </c>
      <c r="N1776">
        <v>0</v>
      </c>
      <c r="O1776">
        <v>29</v>
      </c>
      <c r="P1776" t="s">
        <v>13637</v>
      </c>
      <c r="Q1776" t="s">
        <v>331</v>
      </c>
      <c r="R1776" t="s">
        <v>461</v>
      </c>
      <c r="T1776" t="s">
        <v>1490</v>
      </c>
      <c r="U1776" t="s">
        <v>296</v>
      </c>
    </row>
    <row r="1777" spans="1:21" x14ac:dyDescent="0.3">
      <c r="A1777" s="1" t="s">
        <v>245</v>
      </c>
      <c r="B1777" t="s">
        <v>350</v>
      </c>
      <c r="C1777" t="s">
        <v>8145</v>
      </c>
      <c r="D1777">
        <v>3045144</v>
      </c>
      <c r="E1777" t="s">
        <v>245</v>
      </c>
      <c r="F1777" t="s">
        <v>412</v>
      </c>
      <c r="G1777" t="s">
        <v>338</v>
      </c>
      <c r="H1777">
        <v>1</v>
      </c>
      <c r="I1777" t="s">
        <v>8144</v>
      </c>
      <c r="J1777">
        <v>83</v>
      </c>
      <c r="K1777" s="1" t="s">
        <v>350</v>
      </c>
      <c r="L1777" t="s">
        <v>379</v>
      </c>
      <c r="M1777">
        <v>17986</v>
      </c>
      <c r="N1777">
        <v>3</v>
      </c>
      <c r="O1777">
        <v>24</v>
      </c>
      <c r="P1777" t="s">
        <v>13638</v>
      </c>
      <c r="Q1777" t="s">
        <v>331</v>
      </c>
      <c r="R1777" t="s">
        <v>582</v>
      </c>
      <c r="T1777" t="s">
        <v>1088</v>
      </c>
      <c r="U1777" t="s">
        <v>300</v>
      </c>
    </row>
    <row r="1778" spans="1:21" x14ac:dyDescent="0.3">
      <c r="A1778" s="1" t="s">
        <v>8146</v>
      </c>
      <c r="C1778" t="s">
        <v>8148</v>
      </c>
      <c r="E1778" t="s">
        <v>8146</v>
      </c>
      <c r="J1778">
        <v>0</v>
      </c>
      <c r="K1778" s="1" t="s">
        <v>297</v>
      </c>
      <c r="L1778" t="s">
        <v>8147</v>
      </c>
      <c r="M1778">
        <v>19806</v>
      </c>
      <c r="N1778">
        <v>0</v>
      </c>
      <c r="P1778" t="s">
        <v>13639</v>
      </c>
      <c r="Q1778" t="s">
        <v>297</v>
      </c>
      <c r="R1778" t="s">
        <v>297</v>
      </c>
      <c r="T1778" t="s">
        <v>676</v>
      </c>
      <c r="U1778" t="s">
        <v>296</v>
      </c>
    </row>
    <row r="1779" spans="1:21" x14ac:dyDescent="0.3">
      <c r="A1779" s="1" t="s">
        <v>256</v>
      </c>
      <c r="B1779" t="s">
        <v>453</v>
      </c>
      <c r="C1779" t="s">
        <v>8152</v>
      </c>
      <c r="D1779">
        <v>3128774</v>
      </c>
      <c r="E1779" t="s">
        <v>256</v>
      </c>
      <c r="F1779" t="s">
        <v>525</v>
      </c>
      <c r="G1779" t="s">
        <v>6101</v>
      </c>
      <c r="H1779">
        <v>2</v>
      </c>
      <c r="I1779" t="s">
        <v>8151</v>
      </c>
      <c r="J1779">
        <v>27</v>
      </c>
      <c r="K1779" s="1" t="s">
        <v>453</v>
      </c>
      <c r="L1779" t="s">
        <v>8150</v>
      </c>
      <c r="M1779">
        <v>19824</v>
      </c>
      <c r="N1779">
        <v>1</v>
      </c>
      <c r="O1779">
        <v>23</v>
      </c>
      <c r="P1779" t="s">
        <v>13640</v>
      </c>
      <c r="Q1779" t="s">
        <v>331</v>
      </c>
      <c r="R1779" t="s">
        <v>1844</v>
      </c>
      <c r="T1779" t="s">
        <v>8149</v>
      </c>
      <c r="U1779" t="s">
        <v>300</v>
      </c>
    </row>
    <row r="1780" spans="1:21" x14ac:dyDescent="0.3">
      <c r="A1780" s="1" t="s">
        <v>8153</v>
      </c>
      <c r="B1780" t="s">
        <v>453</v>
      </c>
      <c r="C1780" t="s">
        <v>8154</v>
      </c>
      <c r="D1780">
        <v>3049325</v>
      </c>
      <c r="E1780" t="s">
        <v>8153</v>
      </c>
      <c r="G1780" t="s">
        <v>8155</v>
      </c>
      <c r="H1780">
        <v>7</v>
      </c>
      <c r="J1780">
        <v>31</v>
      </c>
      <c r="K1780" s="1" t="s">
        <v>453</v>
      </c>
      <c r="L1780" t="s">
        <v>393</v>
      </c>
      <c r="M1780">
        <v>19600</v>
      </c>
      <c r="N1780">
        <v>2</v>
      </c>
      <c r="O1780">
        <v>24</v>
      </c>
      <c r="P1780" t="s">
        <v>13641</v>
      </c>
      <c r="Q1780" t="s">
        <v>403</v>
      </c>
      <c r="R1780" t="s">
        <v>689</v>
      </c>
      <c r="T1780" t="s">
        <v>5391</v>
      </c>
      <c r="U1780" t="s">
        <v>296</v>
      </c>
    </row>
    <row r="1781" spans="1:21" x14ac:dyDescent="0.3">
      <c r="A1781" s="1" t="s">
        <v>46</v>
      </c>
      <c r="B1781" t="s">
        <v>453</v>
      </c>
      <c r="C1781" t="s">
        <v>8158</v>
      </c>
      <c r="D1781">
        <v>3125116</v>
      </c>
      <c r="E1781" t="s">
        <v>46</v>
      </c>
      <c r="F1781" t="s">
        <v>697</v>
      </c>
      <c r="G1781" t="s">
        <v>3802</v>
      </c>
      <c r="H1781">
        <v>2</v>
      </c>
      <c r="I1781" t="s">
        <v>8157</v>
      </c>
      <c r="J1781">
        <v>27</v>
      </c>
      <c r="K1781" s="1" t="s">
        <v>453</v>
      </c>
      <c r="L1781" t="s">
        <v>4233</v>
      </c>
      <c r="M1781">
        <v>18957</v>
      </c>
      <c r="N1781">
        <v>2</v>
      </c>
      <c r="O1781">
        <v>23</v>
      </c>
      <c r="P1781" t="s">
        <v>13642</v>
      </c>
      <c r="Q1781" t="s">
        <v>310</v>
      </c>
      <c r="R1781" t="s">
        <v>461</v>
      </c>
      <c r="T1781" t="s">
        <v>8156</v>
      </c>
      <c r="U1781" t="s">
        <v>300</v>
      </c>
    </row>
    <row r="1782" spans="1:21" x14ac:dyDescent="0.3">
      <c r="A1782" s="1" t="s">
        <v>47</v>
      </c>
      <c r="B1782" t="s">
        <v>350</v>
      </c>
      <c r="C1782" t="s">
        <v>8161</v>
      </c>
      <c r="D1782">
        <v>3892889</v>
      </c>
      <c r="E1782" t="s">
        <v>47</v>
      </c>
      <c r="F1782" t="s">
        <v>917</v>
      </c>
      <c r="G1782" t="s">
        <v>750</v>
      </c>
      <c r="H1782">
        <v>1</v>
      </c>
      <c r="I1782" t="s">
        <v>8160</v>
      </c>
      <c r="J1782">
        <v>12</v>
      </c>
      <c r="K1782" s="1" t="s">
        <v>350</v>
      </c>
      <c r="L1782" t="s">
        <v>1712</v>
      </c>
      <c r="M1782">
        <v>18992</v>
      </c>
      <c r="N1782">
        <v>2</v>
      </c>
      <c r="O1782">
        <v>25</v>
      </c>
      <c r="P1782" t="s">
        <v>13643</v>
      </c>
      <c r="Q1782" t="s">
        <v>310</v>
      </c>
      <c r="R1782" t="s">
        <v>544</v>
      </c>
      <c r="T1782" t="s">
        <v>8159</v>
      </c>
      <c r="U1782" t="s">
        <v>300</v>
      </c>
    </row>
    <row r="1783" spans="1:21" x14ac:dyDescent="0.3">
      <c r="A1783" s="1" t="s">
        <v>8163</v>
      </c>
      <c r="B1783" t="s">
        <v>350</v>
      </c>
      <c r="C1783" t="s">
        <v>8165</v>
      </c>
      <c r="D1783">
        <v>15786</v>
      </c>
      <c r="E1783" t="s">
        <v>8163</v>
      </c>
      <c r="F1783" t="s">
        <v>748</v>
      </c>
      <c r="G1783" t="s">
        <v>8166</v>
      </c>
      <c r="H1783">
        <v>2</v>
      </c>
      <c r="I1783" t="s">
        <v>8164</v>
      </c>
      <c r="J1783">
        <v>10</v>
      </c>
      <c r="K1783" s="1" t="s">
        <v>1702</v>
      </c>
      <c r="L1783" t="s">
        <v>580</v>
      </c>
      <c r="M1783">
        <v>15215</v>
      </c>
      <c r="N1783">
        <v>6</v>
      </c>
      <c r="O1783">
        <v>28</v>
      </c>
      <c r="P1783" t="s">
        <v>13644</v>
      </c>
      <c r="Q1783" t="s">
        <v>399</v>
      </c>
      <c r="R1783" t="s">
        <v>1321</v>
      </c>
      <c r="T1783" t="s">
        <v>2953</v>
      </c>
      <c r="U1783" t="s">
        <v>300</v>
      </c>
    </row>
    <row r="1784" spans="1:21" x14ac:dyDescent="0.3">
      <c r="A1784" s="1" t="s">
        <v>8167</v>
      </c>
      <c r="B1784" t="s">
        <v>323</v>
      </c>
      <c r="C1784" t="s">
        <v>8169</v>
      </c>
      <c r="E1784" t="s">
        <v>8167</v>
      </c>
      <c r="F1784" t="s">
        <v>880</v>
      </c>
      <c r="G1784" t="s">
        <v>6162</v>
      </c>
      <c r="J1784">
        <v>0</v>
      </c>
      <c r="K1784" s="1" t="s">
        <v>323</v>
      </c>
      <c r="L1784" t="s">
        <v>829</v>
      </c>
      <c r="M1784">
        <v>19622</v>
      </c>
      <c r="N1784">
        <v>1</v>
      </c>
      <c r="O1784">
        <v>23</v>
      </c>
      <c r="P1784" t="s">
        <v>13645</v>
      </c>
      <c r="Q1784" t="s">
        <v>295</v>
      </c>
      <c r="R1784" t="s">
        <v>1002</v>
      </c>
      <c r="T1784" t="s">
        <v>8168</v>
      </c>
      <c r="U1784" t="s">
        <v>300</v>
      </c>
    </row>
    <row r="1785" spans="1:21" x14ac:dyDescent="0.3">
      <c r="A1785" s="1" t="s">
        <v>8170</v>
      </c>
      <c r="B1785" t="s">
        <v>453</v>
      </c>
      <c r="C1785" t="s">
        <v>8173</v>
      </c>
      <c r="D1785">
        <v>3929927</v>
      </c>
      <c r="E1785" t="s">
        <v>8170</v>
      </c>
      <c r="F1785" t="s">
        <v>697</v>
      </c>
      <c r="G1785" t="s">
        <v>6927</v>
      </c>
      <c r="H1785">
        <v>6</v>
      </c>
      <c r="J1785">
        <v>31</v>
      </c>
      <c r="K1785" s="1" t="s">
        <v>453</v>
      </c>
      <c r="L1785" t="s">
        <v>8172</v>
      </c>
      <c r="M1785">
        <v>20801</v>
      </c>
      <c r="N1785">
        <v>0</v>
      </c>
      <c r="O1785">
        <v>22</v>
      </c>
      <c r="P1785" t="s">
        <v>13646</v>
      </c>
      <c r="Q1785" t="s">
        <v>494</v>
      </c>
      <c r="R1785" t="s">
        <v>818</v>
      </c>
      <c r="T1785" t="s">
        <v>8171</v>
      </c>
      <c r="U1785" t="s">
        <v>300</v>
      </c>
    </row>
    <row r="1786" spans="1:21" x14ac:dyDescent="0.3">
      <c r="A1786" s="1" t="s">
        <v>8175</v>
      </c>
      <c r="B1786" t="s">
        <v>453</v>
      </c>
      <c r="C1786" t="s">
        <v>8177</v>
      </c>
      <c r="D1786">
        <v>3057760</v>
      </c>
      <c r="E1786" t="s">
        <v>8175</v>
      </c>
      <c r="G1786" t="s">
        <v>8178</v>
      </c>
      <c r="J1786">
        <v>42</v>
      </c>
      <c r="K1786" s="1" t="s">
        <v>453</v>
      </c>
      <c r="L1786" t="s">
        <v>4929</v>
      </c>
      <c r="M1786">
        <v>17413</v>
      </c>
      <c r="N1786">
        <v>1</v>
      </c>
      <c r="O1786">
        <v>27</v>
      </c>
      <c r="P1786" t="s">
        <v>13647</v>
      </c>
      <c r="Q1786" t="s">
        <v>320</v>
      </c>
      <c r="R1786" t="s">
        <v>5014</v>
      </c>
      <c r="T1786" t="s">
        <v>8176</v>
      </c>
      <c r="U1786" t="s">
        <v>296</v>
      </c>
    </row>
    <row r="1787" spans="1:21" x14ac:dyDescent="0.3">
      <c r="A1787" s="1" t="s">
        <v>8179</v>
      </c>
      <c r="B1787" t="s">
        <v>350</v>
      </c>
      <c r="C1787" t="s">
        <v>8181</v>
      </c>
      <c r="D1787">
        <v>3119232</v>
      </c>
      <c r="E1787" t="s">
        <v>8179</v>
      </c>
      <c r="G1787" t="s">
        <v>7306</v>
      </c>
      <c r="I1787" t="s">
        <v>8180</v>
      </c>
      <c r="J1787">
        <v>1</v>
      </c>
      <c r="K1787" s="1" t="s">
        <v>350</v>
      </c>
      <c r="L1787" t="s">
        <v>802</v>
      </c>
      <c r="M1787">
        <v>20206</v>
      </c>
      <c r="N1787">
        <v>1</v>
      </c>
      <c r="O1787">
        <v>24</v>
      </c>
      <c r="P1787" t="s">
        <v>13648</v>
      </c>
      <c r="Q1787" t="s">
        <v>362</v>
      </c>
      <c r="R1787" t="s">
        <v>842</v>
      </c>
      <c r="T1787" t="s">
        <v>690</v>
      </c>
      <c r="U1787" t="s">
        <v>296</v>
      </c>
    </row>
    <row r="1788" spans="1:21" x14ac:dyDescent="0.3">
      <c r="A1788" s="1" t="s">
        <v>8182</v>
      </c>
      <c r="B1788" t="s">
        <v>350</v>
      </c>
      <c r="C1788" t="s">
        <v>8185</v>
      </c>
      <c r="D1788">
        <v>15391</v>
      </c>
      <c r="E1788" t="s">
        <v>8182</v>
      </c>
      <c r="G1788" t="s">
        <v>8186</v>
      </c>
      <c r="I1788" t="s">
        <v>8184</v>
      </c>
      <c r="J1788">
        <v>13</v>
      </c>
      <c r="K1788" s="1" t="s">
        <v>350</v>
      </c>
      <c r="L1788" t="s">
        <v>8183</v>
      </c>
      <c r="M1788">
        <v>14111</v>
      </c>
      <c r="N1788">
        <v>7</v>
      </c>
      <c r="O1788">
        <v>31</v>
      </c>
      <c r="P1788" t="s">
        <v>13649</v>
      </c>
      <c r="Q1788" t="s">
        <v>320</v>
      </c>
      <c r="R1788" t="s">
        <v>358</v>
      </c>
      <c r="T1788" t="s">
        <v>7270</v>
      </c>
      <c r="U1788" t="s">
        <v>296</v>
      </c>
    </row>
    <row r="1789" spans="1:21" x14ac:dyDescent="0.3">
      <c r="A1789" s="1" t="s">
        <v>629</v>
      </c>
      <c r="B1789" t="s">
        <v>453</v>
      </c>
      <c r="C1789" t="s">
        <v>8187</v>
      </c>
      <c r="D1789">
        <v>9613</v>
      </c>
      <c r="E1789" t="s">
        <v>629</v>
      </c>
      <c r="G1789" t="s">
        <v>8188</v>
      </c>
      <c r="J1789">
        <v>34</v>
      </c>
      <c r="K1789" s="1" t="s">
        <v>453</v>
      </c>
      <c r="L1789" t="s">
        <v>516</v>
      </c>
      <c r="M1789">
        <v>7580</v>
      </c>
      <c r="N1789">
        <v>13</v>
      </c>
      <c r="O1789">
        <v>36</v>
      </c>
      <c r="P1789" t="s">
        <v>13650</v>
      </c>
      <c r="Q1789" t="s">
        <v>494</v>
      </c>
      <c r="R1789" t="s">
        <v>606</v>
      </c>
      <c r="T1789" t="s">
        <v>2064</v>
      </c>
      <c r="U1789" t="s">
        <v>296</v>
      </c>
    </row>
    <row r="1790" spans="1:21" x14ac:dyDescent="0.3">
      <c r="A1790" s="1" t="s">
        <v>8189</v>
      </c>
      <c r="B1790" t="s">
        <v>323</v>
      </c>
      <c r="C1790" t="s">
        <v>8191</v>
      </c>
      <c r="D1790">
        <v>12550</v>
      </c>
      <c r="E1790" t="s">
        <v>8189</v>
      </c>
      <c r="G1790" t="s">
        <v>8192</v>
      </c>
      <c r="I1790" t="s">
        <v>8190</v>
      </c>
      <c r="J1790">
        <v>82</v>
      </c>
      <c r="K1790" s="1" t="s">
        <v>323</v>
      </c>
      <c r="L1790" t="s">
        <v>2123</v>
      </c>
      <c r="M1790">
        <v>8848</v>
      </c>
      <c r="N1790">
        <v>10</v>
      </c>
      <c r="O1790">
        <v>32</v>
      </c>
      <c r="P1790" t="s">
        <v>13651</v>
      </c>
      <c r="Q1790" t="s">
        <v>295</v>
      </c>
      <c r="R1790" t="s">
        <v>551</v>
      </c>
      <c r="T1790" t="s">
        <v>510</v>
      </c>
      <c r="U1790" t="s">
        <v>296</v>
      </c>
    </row>
    <row r="1791" spans="1:21" x14ac:dyDescent="0.3">
      <c r="A1791" s="1" t="s">
        <v>8193</v>
      </c>
      <c r="B1791" t="s">
        <v>453</v>
      </c>
      <c r="C1791" t="s">
        <v>8195</v>
      </c>
      <c r="D1791">
        <v>16901</v>
      </c>
      <c r="E1791" t="s">
        <v>8193</v>
      </c>
      <c r="G1791" t="s">
        <v>3851</v>
      </c>
      <c r="J1791">
        <v>40</v>
      </c>
      <c r="K1791" s="1" t="s">
        <v>453</v>
      </c>
      <c r="L1791" t="s">
        <v>8194</v>
      </c>
      <c r="M1791">
        <v>16673</v>
      </c>
      <c r="N1791">
        <v>5</v>
      </c>
      <c r="O1791">
        <v>28</v>
      </c>
      <c r="P1791" t="s">
        <v>13652</v>
      </c>
      <c r="Q1791" t="s">
        <v>347</v>
      </c>
      <c r="R1791" t="s">
        <v>1273</v>
      </c>
      <c r="T1791" t="s">
        <v>1858</v>
      </c>
      <c r="U1791" t="s">
        <v>296</v>
      </c>
    </row>
    <row r="1792" spans="1:21" x14ac:dyDescent="0.3">
      <c r="A1792" s="1" t="s">
        <v>8196</v>
      </c>
      <c r="B1792" t="s">
        <v>350</v>
      </c>
      <c r="C1792" t="s">
        <v>8198</v>
      </c>
      <c r="D1792">
        <v>14590</v>
      </c>
      <c r="E1792" t="s">
        <v>8196</v>
      </c>
      <c r="G1792" t="s">
        <v>1212</v>
      </c>
      <c r="J1792">
        <v>88</v>
      </c>
      <c r="K1792" s="1" t="s">
        <v>350</v>
      </c>
      <c r="L1792" t="s">
        <v>8197</v>
      </c>
      <c r="M1792">
        <v>12944</v>
      </c>
      <c r="N1792">
        <v>3</v>
      </c>
      <c r="O1792">
        <v>28</v>
      </c>
      <c r="P1792" t="s">
        <v>13653</v>
      </c>
      <c r="Q1792" t="s">
        <v>331</v>
      </c>
      <c r="R1792" t="s">
        <v>432</v>
      </c>
      <c r="T1792" t="s">
        <v>779</v>
      </c>
      <c r="U1792" t="s">
        <v>296</v>
      </c>
    </row>
    <row r="1793" spans="1:21" x14ac:dyDescent="0.3">
      <c r="A1793" s="1" t="s">
        <v>8199</v>
      </c>
      <c r="C1793" t="s">
        <v>8200</v>
      </c>
      <c r="E1793" t="s">
        <v>8199</v>
      </c>
      <c r="J1793">
        <v>0</v>
      </c>
      <c r="K1793" s="1" t="s">
        <v>297</v>
      </c>
      <c r="L1793" t="s">
        <v>1192</v>
      </c>
      <c r="M1793">
        <v>19762</v>
      </c>
      <c r="N1793">
        <v>0</v>
      </c>
      <c r="P1793" t="s">
        <v>13654</v>
      </c>
      <c r="Q1793" t="s">
        <v>297</v>
      </c>
      <c r="R1793" t="s">
        <v>297</v>
      </c>
      <c r="T1793" t="s">
        <v>5816</v>
      </c>
      <c r="U1793" t="s">
        <v>296</v>
      </c>
    </row>
    <row r="1794" spans="1:21" x14ac:dyDescent="0.3">
      <c r="A1794" s="1" t="s">
        <v>8201</v>
      </c>
      <c r="B1794" t="s">
        <v>350</v>
      </c>
      <c r="C1794" t="s">
        <v>8203</v>
      </c>
      <c r="D1794">
        <v>2970457</v>
      </c>
      <c r="E1794" t="s">
        <v>8201</v>
      </c>
      <c r="F1794" t="s">
        <v>418</v>
      </c>
      <c r="G1794" t="s">
        <v>577</v>
      </c>
      <c r="H1794">
        <v>3</v>
      </c>
      <c r="I1794" t="s">
        <v>8202</v>
      </c>
      <c r="J1794">
        <v>19</v>
      </c>
      <c r="K1794" s="1" t="s">
        <v>350</v>
      </c>
      <c r="L1794" t="s">
        <v>841</v>
      </c>
      <c r="M1794">
        <v>18099</v>
      </c>
      <c r="N1794">
        <v>3</v>
      </c>
      <c r="O1794">
        <v>24</v>
      </c>
      <c r="P1794" t="s">
        <v>13655</v>
      </c>
      <c r="Q1794" t="s">
        <v>403</v>
      </c>
      <c r="R1794" t="s">
        <v>709</v>
      </c>
      <c r="T1794" t="s">
        <v>2529</v>
      </c>
      <c r="U1794" t="s">
        <v>306</v>
      </c>
    </row>
    <row r="1795" spans="1:21" x14ac:dyDescent="0.3">
      <c r="A1795" s="1" t="s">
        <v>8204</v>
      </c>
      <c r="B1795" t="s">
        <v>323</v>
      </c>
      <c r="C1795" t="s">
        <v>8206</v>
      </c>
      <c r="D1795">
        <v>15962</v>
      </c>
      <c r="E1795" t="s">
        <v>8204</v>
      </c>
      <c r="G1795" t="s">
        <v>7343</v>
      </c>
      <c r="H1795">
        <v>3</v>
      </c>
      <c r="J1795">
        <v>84</v>
      </c>
      <c r="K1795" s="1" t="s">
        <v>323</v>
      </c>
      <c r="L1795" t="s">
        <v>8205</v>
      </c>
      <c r="M1795">
        <v>15068</v>
      </c>
      <c r="N1795">
        <v>2</v>
      </c>
      <c r="O1795">
        <v>26</v>
      </c>
      <c r="P1795" t="s">
        <v>13656</v>
      </c>
      <c r="Q1795" t="s">
        <v>305</v>
      </c>
      <c r="R1795" t="s">
        <v>197</v>
      </c>
      <c r="T1795" t="s">
        <v>717</v>
      </c>
      <c r="U1795" t="s">
        <v>296</v>
      </c>
    </row>
    <row r="1796" spans="1:21" x14ac:dyDescent="0.3">
      <c r="A1796" s="1" t="s">
        <v>8207</v>
      </c>
      <c r="B1796" t="s">
        <v>323</v>
      </c>
      <c r="C1796" t="s">
        <v>8210</v>
      </c>
      <c r="D1796">
        <v>3115399</v>
      </c>
      <c r="E1796" t="s">
        <v>8207</v>
      </c>
      <c r="G1796" t="s">
        <v>6935</v>
      </c>
      <c r="I1796" t="s">
        <v>8209</v>
      </c>
      <c r="J1796">
        <v>87</v>
      </c>
      <c r="K1796" s="1" t="s">
        <v>323</v>
      </c>
      <c r="L1796" t="s">
        <v>8208</v>
      </c>
      <c r="M1796">
        <v>19180</v>
      </c>
      <c r="N1796">
        <v>2</v>
      </c>
      <c r="O1796">
        <v>24</v>
      </c>
      <c r="P1796" t="s">
        <v>13657</v>
      </c>
      <c r="Q1796" t="s">
        <v>305</v>
      </c>
      <c r="R1796" t="s">
        <v>518</v>
      </c>
      <c r="T1796" t="s">
        <v>1390</v>
      </c>
      <c r="U1796" t="s">
        <v>296</v>
      </c>
    </row>
    <row r="1797" spans="1:21" x14ac:dyDescent="0.3">
      <c r="A1797" s="1" t="s">
        <v>8211</v>
      </c>
      <c r="B1797" t="s">
        <v>350</v>
      </c>
      <c r="C1797" t="s">
        <v>8213</v>
      </c>
      <c r="D1797">
        <v>14021</v>
      </c>
      <c r="E1797" t="s">
        <v>8211</v>
      </c>
      <c r="G1797" t="s">
        <v>7202</v>
      </c>
      <c r="H1797">
        <v>1</v>
      </c>
      <c r="J1797">
        <v>80</v>
      </c>
      <c r="K1797" s="1" t="s">
        <v>350</v>
      </c>
      <c r="L1797" t="s">
        <v>8212</v>
      </c>
      <c r="M1797">
        <v>13162</v>
      </c>
      <c r="N1797">
        <v>6</v>
      </c>
      <c r="O1797">
        <v>29</v>
      </c>
      <c r="P1797" t="s">
        <v>13658</v>
      </c>
      <c r="Q1797" t="s">
        <v>331</v>
      </c>
      <c r="R1797" t="s">
        <v>349</v>
      </c>
      <c r="T1797" t="s">
        <v>696</v>
      </c>
      <c r="U1797" t="s">
        <v>296</v>
      </c>
    </row>
    <row r="1798" spans="1:21" x14ac:dyDescent="0.3">
      <c r="A1798" s="1" t="s">
        <v>8214</v>
      </c>
      <c r="B1798" t="s">
        <v>323</v>
      </c>
      <c r="C1798" t="s">
        <v>8216</v>
      </c>
      <c r="D1798">
        <v>2515408</v>
      </c>
      <c r="E1798" t="s">
        <v>8214</v>
      </c>
      <c r="G1798" t="s">
        <v>1530</v>
      </c>
      <c r="J1798">
        <v>85</v>
      </c>
      <c r="K1798" s="1" t="s">
        <v>323</v>
      </c>
      <c r="L1798" t="s">
        <v>8215</v>
      </c>
      <c r="M1798">
        <v>17224</v>
      </c>
      <c r="N1798">
        <v>0</v>
      </c>
      <c r="O1798">
        <v>25</v>
      </c>
      <c r="P1798" t="s">
        <v>13659</v>
      </c>
      <c r="Q1798" t="s">
        <v>295</v>
      </c>
      <c r="R1798" t="s">
        <v>514</v>
      </c>
      <c r="T1798" t="s">
        <v>440</v>
      </c>
      <c r="U1798" t="s">
        <v>296</v>
      </c>
    </row>
    <row r="1799" spans="1:21" x14ac:dyDescent="0.3">
      <c r="A1799" s="1" t="s">
        <v>8217</v>
      </c>
      <c r="B1799" t="s">
        <v>350</v>
      </c>
      <c r="C1799" t="s">
        <v>8219</v>
      </c>
      <c r="D1799">
        <v>3932430</v>
      </c>
      <c r="E1799" t="s">
        <v>8217</v>
      </c>
      <c r="F1799" t="s">
        <v>748</v>
      </c>
      <c r="J1799">
        <v>83</v>
      </c>
      <c r="K1799" s="1" t="s">
        <v>350</v>
      </c>
      <c r="L1799" t="s">
        <v>8218</v>
      </c>
      <c r="M1799">
        <v>21448</v>
      </c>
      <c r="N1799">
        <v>0</v>
      </c>
      <c r="P1799" t="s">
        <v>13660</v>
      </c>
      <c r="Q1799" t="s">
        <v>331</v>
      </c>
      <c r="R1799" t="s">
        <v>452</v>
      </c>
      <c r="T1799" t="s">
        <v>601</v>
      </c>
      <c r="U1799" t="s">
        <v>300</v>
      </c>
    </row>
    <row r="1800" spans="1:21" x14ac:dyDescent="0.3">
      <c r="A1800" s="1" t="s">
        <v>8220</v>
      </c>
      <c r="B1800" t="s">
        <v>350</v>
      </c>
      <c r="C1800" t="s">
        <v>8222</v>
      </c>
      <c r="D1800">
        <v>2512892</v>
      </c>
      <c r="E1800" t="s">
        <v>8220</v>
      </c>
      <c r="G1800" t="s">
        <v>7190</v>
      </c>
      <c r="J1800">
        <v>18</v>
      </c>
      <c r="K1800" s="1" t="s">
        <v>350</v>
      </c>
      <c r="L1800" t="s">
        <v>8221</v>
      </c>
      <c r="M1800">
        <v>17237</v>
      </c>
      <c r="N1800">
        <v>4</v>
      </c>
      <c r="O1800">
        <v>27</v>
      </c>
      <c r="P1800" t="s">
        <v>13661</v>
      </c>
      <c r="Q1800" t="s">
        <v>310</v>
      </c>
      <c r="R1800" t="s">
        <v>477</v>
      </c>
      <c r="T1800" t="s">
        <v>3073</v>
      </c>
      <c r="U1800" t="s">
        <v>296</v>
      </c>
    </row>
    <row r="1801" spans="1:21" x14ac:dyDescent="0.3">
      <c r="A1801" s="1" t="s">
        <v>8223</v>
      </c>
      <c r="B1801" t="s">
        <v>350</v>
      </c>
      <c r="C1801" t="s">
        <v>8225</v>
      </c>
      <c r="D1801">
        <v>15503</v>
      </c>
      <c r="E1801" t="s">
        <v>8223</v>
      </c>
      <c r="F1801" t="s">
        <v>354</v>
      </c>
      <c r="G1801" t="s">
        <v>4854</v>
      </c>
      <c r="H1801">
        <v>3</v>
      </c>
      <c r="I1801" t="s">
        <v>8224</v>
      </c>
      <c r="J1801">
        <v>1</v>
      </c>
      <c r="K1801" s="1" t="s">
        <v>350</v>
      </c>
      <c r="L1801" t="s">
        <v>1252</v>
      </c>
      <c r="M1801">
        <v>13856</v>
      </c>
      <c r="N1801">
        <v>7</v>
      </c>
      <c r="O1801">
        <v>30</v>
      </c>
      <c r="P1801" t="s">
        <v>13662</v>
      </c>
      <c r="Q1801" t="s">
        <v>310</v>
      </c>
      <c r="R1801" t="s">
        <v>842</v>
      </c>
      <c r="T1801" t="s">
        <v>3472</v>
      </c>
      <c r="U1801" t="s">
        <v>300</v>
      </c>
    </row>
    <row r="1802" spans="1:21" x14ac:dyDescent="0.3">
      <c r="A1802" s="1" t="s">
        <v>8226</v>
      </c>
      <c r="B1802" t="s">
        <v>350</v>
      </c>
      <c r="C1802" t="s">
        <v>8227</v>
      </c>
      <c r="D1802">
        <v>2575955</v>
      </c>
      <c r="E1802" t="s">
        <v>8226</v>
      </c>
      <c r="G1802" t="s">
        <v>846</v>
      </c>
      <c r="J1802">
        <v>89</v>
      </c>
      <c r="K1802" s="1" t="s">
        <v>350</v>
      </c>
      <c r="L1802" t="s">
        <v>495</v>
      </c>
      <c r="M1802">
        <v>17042</v>
      </c>
      <c r="N1802">
        <v>0</v>
      </c>
      <c r="O1802">
        <v>22</v>
      </c>
      <c r="P1802" t="s">
        <v>13663</v>
      </c>
      <c r="Q1802" t="s">
        <v>320</v>
      </c>
      <c r="R1802" t="s">
        <v>745</v>
      </c>
      <c r="T1802" t="s">
        <v>669</v>
      </c>
      <c r="U1802" t="s">
        <v>296</v>
      </c>
    </row>
    <row r="1803" spans="1:21" x14ac:dyDescent="0.3">
      <c r="A1803" s="1" t="s">
        <v>107</v>
      </c>
      <c r="B1803" t="s">
        <v>350</v>
      </c>
      <c r="C1803" t="s">
        <v>8230</v>
      </c>
      <c r="D1803">
        <v>3051738</v>
      </c>
      <c r="E1803" t="s">
        <v>107</v>
      </c>
      <c r="F1803" t="s">
        <v>367</v>
      </c>
      <c r="G1803" t="s">
        <v>8231</v>
      </c>
      <c r="H1803">
        <v>1</v>
      </c>
      <c r="I1803" t="s">
        <v>8229</v>
      </c>
      <c r="J1803">
        <v>83</v>
      </c>
      <c r="K1803" s="1" t="s">
        <v>350</v>
      </c>
      <c r="L1803" t="s">
        <v>8228</v>
      </c>
      <c r="M1803">
        <v>19976</v>
      </c>
      <c r="N1803">
        <v>1</v>
      </c>
      <c r="O1803">
        <v>24</v>
      </c>
      <c r="P1803" t="s">
        <v>13664</v>
      </c>
      <c r="Q1803" t="s">
        <v>426</v>
      </c>
      <c r="R1803" t="s">
        <v>818</v>
      </c>
      <c r="T1803" t="s">
        <v>497</v>
      </c>
      <c r="U1803" t="s">
        <v>300</v>
      </c>
    </row>
    <row r="1804" spans="1:21" x14ac:dyDescent="0.3">
      <c r="A1804" s="1" t="s">
        <v>8232</v>
      </c>
      <c r="B1804" t="s">
        <v>453</v>
      </c>
      <c r="C1804" t="s">
        <v>8236</v>
      </c>
      <c r="D1804">
        <v>3048680</v>
      </c>
      <c r="E1804" t="s">
        <v>8232</v>
      </c>
      <c r="F1804" t="s">
        <v>901</v>
      </c>
      <c r="G1804" t="s">
        <v>5619</v>
      </c>
      <c r="H1804">
        <v>4</v>
      </c>
      <c r="I1804" t="s">
        <v>8235</v>
      </c>
      <c r="J1804">
        <v>11</v>
      </c>
      <c r="K1804" s="1" t="s">
        <v>453</v>
      </c>
      <c r="L1804" t="s">
        <v>8234</v>
      </c>
      <c r="M1804">
        <v>19205</v>
      </c>
      <c r="N1804">
        <v>2</v>
      </c>
      <c r="O1804">
        <v>25</v>
      </c>
      <c r="P1804" t="s">
        <v>13665</v>
      </c>
      <c r="Q1804" t="s">
        <v>403</v>
      </c>
      <c r="R1804" t="s">
        <v>709</v>
      </c>
      <c r="T1804" t="s">
        <v>8233</v>
      </c>
      <c r="U1804" t="s">
        <v>300</v>
      </c>
    </row>
    <row r="1805" spans="1:21" x14ac:dyDescent="0.3">
      <c r="A1805" s="1" t="s">
        <v>175</v>
      </c>
      <c r="B1805" t="s">
        <v>453</v>
      </c>
      <c r="C1805" t="s">
        <v>8241</v>
      </c>
      <c r="D1805">
        <v>3843750</v>
      </c>
      <c r="E1805" t="s">
        <v>175</v>
      </c>
      <c r="F1805" t="s">
        <v>446</v>
      </c>
      <c r="G1805" t="s">
        <v>8242</v>
      </c>
      <c r="H1805">
        <v>1</v>
      </c>
      <c r="I1805" t="s">
        <v>8240</v>
      </c>
      <c r="J1805">
        <v>29</v>
      </c>
      <c r="K1805" s="1" t="s">
        <v>453</v>
      </c>
      <c r="L1805" t="s">
        <v>8239</v>
      </c>
      <c r="M1805">
        <v>19797</v>
      </c>
      <c r="N1805">
        <v>1</v>
      </c>
      <c r="O1805">
        <v>22</v>
      </c>
      <c r="P1805" t="s">
        <v>13666</v>
      </c>
      <c r="Q1805" t="s">
        <v>403</v>
      </c>
      <c r="R1805" t="s">
        <v>668</v>
      </c>
      <c r="S1805" t="s">
        <v>388</v>
      </c>
      <c r="T1805" t="s">
        <v>8238</v>
      </c>
      <c r="U1805" t="s">
        <v>300</v>
      </c>
    </row>
    <row r="1806" spans="1:21" x14ac:dyDescent="0.3">
      <c r="A1806" s="1" t="s">
        <v>8243</v>
      </c>
      <c r="B1806" t="s">
        <v>453</v>
      </c>
      <c r="C1806" t="s">
        <v>8246</v>
      </c>
      <c r="D1806">
        <v>15296</v>
      </c>
      <c r="E1806" t="s">
        <v>8243</v>
      </c>
      <c r="G1806" t="s">
        <v>8247</v>
      </c>
      <c r="I1806" t="s">
        <v>8245</v>
      </c>
      <c r="J1806">
        <v>22</v>
      </c>
      <c r="K1806" s="1" t="s">
        <v>453</v>
      </c>
      <c r="L1806" t="s">
        <v>8244</v>
      </c>
      <c r="M1806">
        <v>14549</v>
      </c>
      <c r="N1806">
        <v>7</v>
      </c>
      <c r="O1806">
        <v>30</v>
      </c>
      <c r="P1806" t="s">
        <v>13667</v>
      </c>
      <c r="Q1806" t="s">
        <v>362</v>
      </c>
      <c r="R1806" t="s">
        <v>782</v>
      </c>
      <c r="T1806" t="s">
        <v>1557</v>
      </c>
      <c r="U1806" t="s">
        <v>296</v>
      </c>
    </row>
    <row r="1807" spans="1:21" x14ac:dyDescent="0.3">
      <c r="A1807" s="1" t="s">
        <v>8248</v>
      </c>
      <c r="B1807" t="s">
        <v>313</v>
      </c>
      <c r="C1807" t="s">
        <v>8250</v>
      </c>
      <c r="D1807">
        <v>16252</v>
      </c>
      <c r="E1807" t="s">
        <v>8248</v>
      </c>
      <c r="F1807" t="s">
        <v>901</v>
      </c>
      <c r="G1807" t="s">
        <v>3021</v>
      </c>
      <c r="H1807">
        <v>3</v>
      </c>
      <c r="I1807" t="s">
        <v>8249</v>
      </c>
      <c r="J1807">
        <v>9</v>
      </c>
      <c r="K1807" s="1" t="s">
        <v>313</v>
      </c>
      <c r="L1807" t="s">
        <v>7630</v>
      </c>
      <c r="M1807">
        <v>15293</v>
      </c>
      <c r="N1807">
        <v>6</v>
      </c>
      <c r="O1807">
        <v>27</v>
      </c>
      <c r="P1807" t="s">
        <v>13668</v>
      </c>
      <c r="Q1807" t="s">
        <v>305</v>
      </c>
      <c r="R1807" t="s">
        <v>438</v>
      </c>
      <c r="T1807" t="s">
        <v>1088</v>
      </c>
      <c r="U1807" t="s">
        <v>306</v>
      </c>
    </row>
    <row r="1808" spans="1:21" x14ac:dyDescent="0.3">
      <c r="A1808" s="1" t="s">
        <v>8251</v>
      </c>
      <c r="B1808" t="s">
        <v>350</v>
      </c>
      <c r="C1808" t="s">
        <v>8253</v>
      </c>
      <c r="D1808">
        <v>2970698</v>
      </c>
      <c r="E1808" t="s">
        <v>8251</v>
      </c>
      <c r="G1808" t="s">
        <v>2909</v>
      </c>
      <c r="J1808">
        <v>15</v>
      </c>
      <c r="K1808" s="1" t="s">
        <v>350</v>
      </c>
      <c r="L1808" t="s">
        <v>8252</v>
      </c>
      <c r="M1808">
        <v>17339</v>
      </c>
      <c r="N1808">
        <v>4</v>
      </c>
      <c r="O1808">
        <v>28</v>
      </c>
      <c r="P1808" t="s">
        <v>13669</v>
      </c>
      <c r="Q1808" t="s">
        <v>320</v>
      </c>
      <c r="R1808" t="s">
        <v>364</v>
      </c>
      <c r="T1808" t="s">
        <v>660</v>
      </c>
      <c r="U1808" t="s">
        <v>296</v>
      </c>
    </row>
    <row r="1809" spans="1:21" x14ac:dyDescent="0.3">
      <c r="A1809" s="1" t="s">
        <v>134</v>
      </c>
      <c r="B1809" t="s">
        <v>323</v>
      </c>
      <c r="C1809" t="s">
        <v>8256</v>
      </c>
      <c r="D1809">
        <v>3121023</v>
      </c>
      <c r="E1809" t="s">
        <v>134</v>
      </c>
      <c r="F1809" t="s">
        <v>390</v>
      </c>
      <c r="G1809" t="s">
        <v>6273</v>
      </c>
      <c r="H1809">
        <v>2</v>
      </c>
      <c r="I1809" t="s">
        <v>8255</v>
      </c>
      <c r="J1809">
        <v>88</v>
      </c>
      <c r="K1809" s="1" t="s">
        <v>323</v>
      </c>
      <c r="L1809" t="s">
        <v>8254</v>
      </c>
      <c r="M1809">
        <v>19863</v>
      </c>
      <c r="N1809">
        <v>1</v>
      </c>
      <c r="O1809">
        <v>24</v>
      </c>
      <c r="P1809" t="s">
        <v>13670</v>
      </c>
      <c r="Q1809" t="s">
        <v>295</v>
      </c>
      <c r="R1809" t="s">
        <v>460</v>
      </c>
      <c r="T1809" t="s">
        <v>1971</v>
      </c>
      <c r="U1809" t="s">
        <v>300</v>
      </c>
    </row>
    <row r="1810" spans="1:21" x14ac:dyDescent="0.3">
      <c r="A1810" s="1" t="s">
        <v>8257</v>
      </c>
      <c r="B1810" t="s">
        <v>350</v>
      </c>
      <c r="C1810" t="s">
        <v>8260</v>
      </c>
      <c r="D1810">
        <v>16945</v>
      </c>
      <c r="E1810" t="s">
        <v>8257</v>
      </c>
      <c r="G1810" t="s">
        <v>8261</v>
      </c>
      <c r="I1810" t="s">
        <v>8259</v>
      </c>
      <c r="J1810">
        <v>13</v>
      </c>
      <c r="K1810" s="1" t="s">
        <v>350</v>
      </c>
      <c r="L1810" t="s">
        <v>371</v>
      </c>
      <c r="M1810">
        <v>16305</v>
      </c>
      <c r="N1810">
        <v>5</v>
      </c>
      <c r="O1810">
        <v>26</v>
      </c>
      <c r="P1810" t="s">
        <v>13671</v>
      </c>
      <c r="Q1810" t="s">
        <v>494</v>
      </c>
      <c r="R1810" t="s">
        <v>1321</v>
      </c>
      <c r="T1810" t="s">
        <v>8258</v>
      </c>
      <c r="U1810" t="s">
        <v>296</v>
      </c>
    </row>
    <row r="1811" spans="1:21" x14ac:dyDescent="0.3">
      <c r="A1811" s="1" t="s">
        <v>540</v>
      </c>
      <c r="B1811" t="s">
        <v>350</v>
      </c>
      <c r="C1811" t="s">
        <v>8263</v>
      </c>
      <c r="E1811" t="s">
        <v>540</v>
      </c>
      <c r="G1811" t="s">
        <v>8264</v>
      </c>
      <c r="J1811">
        <v>15</v>
      </c>
      <c r="K1811" s="1" t="s">
        <v>350</v>
      </c>
      <c r="L1811" t="s">
        <v>8262</v>
      </c>
      <c r="M1811">
        <v>5013</v>
      </c>
      <c r="N1811">
        <v>8</v>
      </c>
      <c r="O1811">
        <v>34</v>
      </c>
      <c r="P1811" t="s">
        <v>13672</v>
      </c>
      <c r="Q1811" t="s">
        <v>310</v>
      </c>
      <c r="R1811" t="s">
        <v>477</v>
      </c>
      <c r="T1811" t="s">
        <v>3490</v>
      </c>
      <c r="U1811" t="s">
        <v>296</v>
      </c>
    </row>
    <row r="1812" spans="1:21" x14ac:dyDescent="0.3">
      <c r="A1812" s="1" t="s">
        <v>8265</v>
      </c>
      <c r="B1812" t="s">
        <v>323</v>
      </c>
      <c r="C1812" t="s">
        <v>8266</v>
      </c>
      <c r="D1812">
        <v>3948283</v>
      </c>
      <c r="E1812" t="s">
        <v>8265</v>
      </c>
      <c r="F1812" t="s">
        <v>672</v>
      </c>
      <c r="G1812" t="s">
        <v>8267</v>
      </c>
      <c r="J1812">
        <v>89</v>
      </c>
      <c r="K1812" s="1" t="s">
        <v>323</v>
      </c>
      <c r="L1812" t="s">
        <v>1443</v>
      </c>
      <c r="M1812">
        <v>21278</v>
      </c>
      <c r="N1812">
        <v>0</v>
      </c>
      <c r="O1812">
        <v>22</v>
      </c>
      <c r="P1812" t="s">
        <v>13673</v>
      </c>
      <c r="Q1812" t="s">
        <v>426</v>
      </c>
      <c r="R1812" t="s">
        <v>699</v>
      </c>
      <c r="T1812" t="s">
        <v>912</v>
      </c>
      <c r="U1812" t="s">
        <v>300</v>
      </c>
    </row>
    <row r="1813" spans="1:21" x14ac:dyDescent="0.3">
      <c r="A1813" s="1" t="s">
        <v>8268</v>
      </c>
      <c r="B1813" t="s">
        <v>453</v>
      </c>
      <c r="C1813" t="s">
        <v>8270</v>
      </c>
      <c r="D1813">
        <v>15041</v>
      </c>
      <c r="E1813" t="s">
        <v>8268</v>
      </c>
      <c r="G1813" t="s">
        <v>6862</v>
      </c>
      <c r="H1813">
        <v>4</v>
      </c>
      <c r="J1813">
        <v>47</v>
      </c>
      <c r="K1813" s="1" t="s">
        <v>453</v>
      </c>
      <c r="L1813" t="s">
        <v>8269</v>
      </c>
      <c r="M1813">
        <v>14788</v>
      </c>
      <c r="N1813">
        <v>3</v>
      </c>
      <c r="O1813">
        <v>29</v>
      </c>
      <c r="P1813" t="s">
        <v>13674</v>
      </c>
      <c r="Q1813" t="s">
        <v>403</v>
      </c>
      <c r="R1813" t="s">
        <v>438</v>
      </c>
      <c r="T1813" t="s">
        <v>1817</v>
      </c>
      <c r="U1813" t="s">
        <v>296</v>
      </c>
    </row>
    <row r="1814" spans="1:21" x14ac:dyDescent="0.3">
      <c r="A1814" s="1" t="s">
        <v>8271</v>
      </c>
      <c r="B1814" t="s">
        <v>453</v>
      </c>
      <c r="C1814" t="s">
        <v>8273</v>
      </c>
      <c r="D1814">
        <v>2971289</v>
      </c>
      <c r="E1814" t="s">
        <v>8271</v>
      </c>
      <c r="F1814" t="s">
        <v>446</v>
      </c>
      <c r="G1814" t="s">
        <v>8274</v>
      </c>
      <c r="H1814">
        <v>7</v>
      </c>
      <c r="I1814" t="s">
        <v>8272</v>
      </c>
      <c r="J1814">
        <v>34</v>
      </c>
      <c r="K1814" s="1" t="s">
        <v>1702</v>
      </c>
      <c r="L1814" t="s">
        <v>2438</v>
      </c>
      <c r="M1814">
        <v>18256</v>
      </c>
      <c r="N1814">
        <v>3</v>
      </c>
      <c r="O1814">
        <v>25</v>
      </c>
      <c r="P1814" t="s">
        <v>13675</v>
      </c>
      <c r="Q1814" t="s">
        <v>494</v>
      </c>
      <c r="R1814" t="s">
        <v>653</v>
      </c>
      <c r="T1814" t="s">
        <v>949</v>
      </c>
      <c r="U1814" t="s">
        <v>300</v>
      </c>
    </row>
    <row r="1815" spans="1:21" x14ac:dyDescent="0.3">
      <c r="A1815" s="1" t="s">
        <v>8275</v>
      </c>
      <c r="B1815" t="s">
        <v>313</v>
      </c>
      <c r="C1815" t="s">
        <v>8277</v>
      </c>
      <c r="D1815">
        <v>2576446</v>
      </c>
      <c r="E1815" t="s">
        <v>8275</v>
      </c>
      <c r="G1815" t="s">
        <v>5891</v>
      </c>
      <c r="J1815">
        <v>8</v>
      </c>
      <c r="K1815" s="1" t="s">
        <v>313</v>
      </c>
      <c r="L1815" t="s">
        <v>8276</v>
      </c>
      <c r="M1815">
        <v>18220</v>
      </c>
      <c r="N1815">
        <v>3</v>
      </c>
      <c r="O1815">
        <v>27</v>
      </c>
      <c r="P1815" t="s">
        <v>13676</v>
      </c>
      <c r="Q1815" t="s">
        <v>295</v>
      </c>
      <c r="R1815" t="s">
        <v>614</v>
      </c>
      <c r="T1815" t="s">
        <v>1229</v>
      </c>
      <c r="U1815" t="s">
        <v>296</v>
      </c>
    </row>
    <row r="1816" spans="1:21" x14ac:dyDescent="0.3">
      <c r="A1816" s="1" t="s">
        <v>8278</v>
      </c>
      <c r="B1816" t="s">
        <v>453</v>
      </c>
      <c r="C1816" t="s">
        <v>8281</v>
      </c>
      <c r="D1816">
        <v>3117131</v>
      </c>
      <c r="E1816" t="s">
        <v>8278</v>
      </c>
      <c r="F1816" t="s">
        <v>299</v>
      </c>
      <c r="G1816" t="s">
        <v>5258</v>
      </c>
      <c r="H1816">
        <v>4</v>
      </c>
      <c r="I1816" t="s">
        <v>8280</v>
      </c>
      <c r="J1816">
        <v>38</v>
      </c>
      <c r="K1816" s="1" t="s">
        <v>453</v>
      </c>
      <c r="L1816" t="s">
        <v>6210</v>
      </c>
      <c r="M1816">
        <v>20309</v>
      </c>
      <c r="N1816">
        <v>1</v>
      </c>
      <c r="O1816">
        <v>25</v>
      </c>
      <c r="P1816" t="s">
        <v>13677</v>
      </c>
      <c r="Q1816" t="s">
        <v>403</v>
      </c>
      <c r="R1816" t="s">
        <v>319</v>
      </c>
      <c r="T1816" t="s">
        <v>8279</v>
      </c>
      <c r="U1816" t="s">
        <v>300</v>
      </c>
    </row>
    <row r="1817" spans="1:21" x14ac:dyDescent="0.3">
      <c r="A1817" s="1" t="s">
        <v>8282</v>
      </c>
      <c r="B1817" t="s">
        <v>350</v>
      </c>
      <c r="C1817" t="s">
        <v>8285</v>
      </c>
      <c r="D1817">
        <v>14151</v>
      </c>
      <c r="E1817" t="s">
        <v>8282</v>
      </c>
      <c r="G1817" t="s">
        <v>8286</v>
      </c>
      <c r="I1817" t="s">
        <v>8284</v>
      </c>
      <c r="J1817">
        <v>10</v>
      </c>
      <c r="K1817" s="1" t="s">
        <v>350</v>
      </c>
      <c r="L1817" t="s">
        <v>8283</v>
      </c>
      <c r="M1817">
        <v>12794</v>
      </c>
      <c r="N1817">
        <v>8</v>
      </c>
      <c r="O1817">
        <v>30</v>
      </c>
      <c r="P1817" t="s">
        <v>13678</v>
      </c>
      <c r="Q1817" t="s">
        <v>494</v>
      </c>
      <c r="R1817" t="s">
        <v>400</v>
      </c>
      <c r="T1817" t="s">
        <v>1196</v>
      </c>
      <c r="U1817" t="s">
        <v>296</v>
      </c>
    </row>
    <row r="1818" spans="1:21" x14ac:dyDescent="0.3">
      <c r="A1818" s="1" t="s">
        <v>8287</v>
      </c>
      <c r="B1818" t="s">
        <v>453</v>
      </c>
      <c r="C1818" t="s">
        <v>8288</v>
      </c>
      <c r="D1818">
        <v>3917814</v>
      </c>
      <c r="E1818" t="s">
        <v>8287</v>
      </c>
      <c r="F1818" t="s">
        <v>308</v>
      </c>
      <c r="J1818">
        <v>38</v>
      </c>
      <c r="K1818" s="1" t="s">
        <v>453</v>
      </c>
      <c r="L1818" t="s">
        <v>2438</v>
      </c>
      <c r="M1818">
        <v>21520</v>
      </c>
      <c r="N1818">
        <v>0</v>
      </c>
      <c r="P1818" t="s">
        <v>13679</v>
      </c>
      <c r="Q1818" t="s">
        <v>494</v>
      </c>
      <c r="R1818" t="s">
        <v>931</v>
      </c>
      <c r="T1818" t="s">
        <v>619</v>
      </c>
      <c r="U1818" t="s">
        <v>300</v>
      </c>
    </row>
    <row r="1819" spans="1:21" x14ac:dyDescent="0.3">
      <c r="A1819" s="1" t="s">
        <v>8289</v>
      </c>
      <c r="B1819" t="s">
        <v>350</v>
      </c>
      <c r="C1819" t="s">
        <v>8290</v>
      </c>
      <c r="D1819">
        <v>3915575</v>
      </c>
      <c r="E1819" t="s">
        <v>8289</v>
      </c>
      <c r="F1819" t="s">
        <v>1392</v>
      </c>
      <c r="G1819" t="s">
        <v>8291</v>
      </c>
      <c r="H1819">
        <v>3</v>
      </c>
      <c r="J1819">
        <v>16</v>
      </c>
      <c r="K1819" s="1" t="s">
        <v>350</v>
      </c>
      <c r="L1819" t="s">
        <v>7296</v>
      </c>
      <c r="M1819">
        <v>21363</v>
      </c>
      <c r="N1819">
        <v>0</v>
      </c>
      <c r="O1819">
        <v>22</v>
      </c>
      <c r="P1819" t="s">
        <v>13680</v>
      </c>
      <c r="Q1819" t="s">
        <v>399</v>
      </c>
      <c r="R1819" t="s">
        <v>646</v>
      </c>
      <c r="T1819" t="s">
        <v>359</v>
      </c>
      <c r="U1819" t="s">
        <v>300</v>
      </c>
    </row>
    <row r="1820" spans="1:21" x14ac:dyDescent="0.3">
      <c r="A1820" s="1" t="s">
        <v>8292</v>
      </c>
      <c r="C1820" t="s">
        <v>8294</v>
      </c>
      <c r="E1820" t="s">
        <v>8292</v>
      </c>
      <c r="J1820">
        <v>0</v>
      </c>
      <c r="K1820" s="1" t="s">
        <v>297</v>
      </c>
      <c r="L1820" t="s">
        <v>8293</v>
      </c>
      <c r="M1820">
        <v>18865</v>
      </c>
      <c r="N1820">
        <v>0</v>
      </c>
      <c r="P1820" t="s">
        <v>13681</v>
      </c>
      <c r="Q1820" t="s">
        <v>297</v>
      </c>
      <c r="R1820" t="s">
        <v>297</v>
      </c>
      <c r="T1820" t="s">
        <v>1121</v>
      </c>
      <c r="U1820" t="s">
        <v>296</v>
      </c>
    </row>
    <row r="1821" spans="1:21" x14ac:dyDescent="0.3">
      <c r="A1821" s="1" t="s">
        <v>130</v>
      </c>
      <c r="B1821" t="s">
        <v>350</v>
      </c>
      <c r="C1821" t="s">
        <v>8297</v>
      </c>
      <c r="D1821">
        <v>3115394</v>
      </c>
      <c r="E1821" t="s">
        <v>130</v>
      </c>
      <c r="F1821" t="s">
        <v>917</v>
      </c>
      <c r="G1821" t="s">
        <v>5762</v>
      </c>
      <c r="H1821">
        <v>2</v>
      </c>
      <c r="I1821" t="s">
        <v>8296</v>
      </c>
      <c r="J1821">
        <v>17</v>
      </c>
      <c r="K1821" s="1" t="s">
        <v>350</v>
      </c>
      <c r="L1821" t="s">
        <v>8295</v>
      </c>
      <c r="M1821">
        <v>19816</v>
      </c>
      <c r="N1821">
        <v>1</v>
      </c>
      <c r="O1821">
        <v>22</v>
      </c>
      <c r="P1821" t="s">
        <v>13682</v>
      </c>
      <c r="Q1821" t="s">
        <v>320</v>
      </c>
      <c r="R1821" t="s">
        <v>535</v>
      </c>
      <c r="T1821" t="s">
        <v>3551</v>
      </c>
      <c r="U1821" t="s">
        <v>300</v>
      </c>
    </row>
    <row r="1822" spans="1:21" x14ac:dyDescent="0.3">
      <c r="A1822" s="1" t="s">
        <v>209</v>
      </c>
      <c r="B1822" t="s">
        <v>350</v>
      </c>
      <c r="C1822" t="s">
        <v>5924</v>
      </c>
      <c r="D1822">
        <v>9705</v>
      </c>
      <c r="E1822" t="s">
        <v>209</v>
      </c>
      <c r="G1822" t="s">
        <v>8299</v>
      </c>
      <c r="I1822" t="s">
        <v>8298</v>
      </c>
      <c r="J1822">
        <v>15</v>
      </c>
      <c r="K1822" s="1" t="s">
        <v>350</v>
      </c>
      <c r="L1822" t="s">
        <v>2438</v>
      </c>
      <c r="M1822">
        <v>11667</v>
      </c>
      <c r="N1822">
        <v>13</v>
      </c>
      <c r="O1822">
        <v>35</v>
      </c>
      <c r="P1822" t="s">
        <v>13683</v>
      </c>
      <c r="Q1822" t="s">
        <v>426</v>
      </c>
      <c r="R1822" t="s">
        <v>699</v>
      </c>
      <c r="T1822" t="s">
        <v>502</v>
      </c>
      <c r="U1822" t="s">
        <v>296</v>
      </c>
    </row>
    <row r="1823" spans="1:21" x14ac:dyDescent="0.3">
      <c r="A1823" s="1" t="s">
        <v>8300</v>
      </c>
      <c r="B1823" t="s">
        <v>350</v>
      </c>
      <c r="C1823" t="s">
        <v>8301</v>
      </c>
      <c r="D1823">
        <v>8475</v>
      </c>
      <c r="E1823" t="s">
        <v>8300</v>
      </c>
      <c r="G1823" t="s">
        <v>8302</v>
      </c>
      <c r="J1823">
        <v>83</v>
      </c>
      <c r="K1823" s="1" t="s">
        <v>350</v>
      </c>
      <c r="L1823" t="s">
        <v>1571</v>
      </c>
      <c r="M1823">
        <v>3519</v>
      </c>
      <c r="N1823">
        <v>14</v>
      </c>
      <c r="O1823">
        <v>36</v>
      </c>
      <c r="P1823" t="s">
        <v>13684</v>
      </c>
      <c r="Q1823" t="s">
        <v>295</v>
      </c>
      <c r="R1823" t="s">
        <v>699</v>
      </c>
      <c r="T1823" t="s">
        <v>658</v>
      </c>
      <c r="U1823" t="s">
        <v>296</v>
      </c>
    </row>
    <row r="1824" spans="1:21" x14ac:dyDescent="0.3">
      <c r="A1824" s="1" t="s">
        <v>8303</v>
      </c>
      <c r="B1824" t="s">
        <v>323</v>
      </c>
      <c r="C1824" t="s">
        <v>8305</v>
      </c>
      <c r="D1824">
        <v>16493</v>
      </c>
      <c r="E1824" t="s">
        <v>8303</v>
      </c>
      <c r="G1824" t="s">
        <v>8306</v>
      </c>
      <c r="J1824">
        <v>85</v>
      </c>
      <c r="K1824" s="1" t="s">
        <v>323</v>
      </c>
      <c r="L1824" t="s">
        <v>8304</v>
      </c>
      <c r="M1824">
        <v>15757</v>
      </c>
      <c r="N1824">
        <v>3</v>
      </c>
      <c r="O1824">
        <v>29</v>
      </c>
      <c r="P1824" t="s">
        <v>13685</v>
      </c>
      <c r="Q1824" t="s">
        <v>320</v>
      </c>
      <c r="R1824" t="s">
        <v>1002</v>
      </c>
      <c r="T1824" t="s">
        <v>630</v>
      </c>
      <c r="U1824" t="s">
        <v>296</v>
      </c>
    </row>
    <row r="1825" spans="1:21" x14ac:dyDescent="0.3">
      <c r="A1825" s="1" t="s">
        <v>148</v>
      </c>
      <c r="B1825" t="s">
        <v>350</v>
      </c>
      <c r="C1825" t="s">
        <v>8309</v>
      </c>
      <c r="D1825">
        <v>2578533</v>
      </c>
      <c r="E1825" t="s">
        <v>148</v>
      </c>
      <c r="F1825" t="s">
        <v>917</v>
      </c>
      <c r="G1825" t="s">
        <v>5955</v>
      </c>
      <c r="H1825">
        <v>1</v>
      </c>
      <c r="I1825" t="s">
        <v>8308</v>
      </c>
      <c r="J1825">
        <v>18</v>
      </c>
      <c r="K1825" s="1" t="s">
        <v>350</v>
      </c>
      <c r="L1825" t="s">
        <v>8307</v>
      </c>
      <c r="M1825">
        <v>16837</v>
      </c>
      <c r="N1825">
        <v>4</v>
      </c>
      <c r="O1825">
        <v>26</v>
      </c>
      <c r="P1825" t="s">
        <v>13686</v>
      </c>
      <c r="Q1825" t="s">
        <v>347</v>
      </c>
      <c r="R1825" t="s">
        <v>782</v>
      </c>
      <c r="T1825" t="s">
        <v>324</v>
      </c>
      <c r="U1825" t="s">
        <v>300</v>
      </c>
    </row>
    <row r="1826" spans="1:21" x14ac:dyDescent="0.3">
      <c r="A1826" s="1" t="s">
        <v>8310</v>
      </c>
      <c r="B1826" t="s">
        <v>350</v>
      </c>
      <c r="C1826" t="s">
        <v>8311</v>
      </c>
      <c r="D1826">
        <v>3916945</v>
      </c>
      <c r="E1826" t="s">
        <v>8310</v>
      </c>
      <c r="F1826" t="s">
        <v>316</v>
      </c>
      <c r="G1826" t="s">
        <v>7803</v>
      </c>
      <c r="H1826">
        <v>2</v>
      </c>
      <c r="J1826">
        <v>86</v>
      </c>
      <c r="K1826" s="1" t="s">
        <v>350</v>
      </c>
      <c r="L1826" t="s">
        <v>2872</v>
      </c>
      <c r="M1826">
        <v>20943</v>
      </c>
      <c r="N1826">
        <v>0</v>
      </c>
      <c r="O1826">
        <v>22</v>
      </c>
      <c r="P1826" t="s">
        <v>13687</v>
      </c>
      <c r="Q1826" t="s">
        <v>331</v>
      </c>
      <c r="R1826" t="s">
        <v>432</v>
      </c>
      <c r="T1826" t="s">
        <v>1132</v>
      </c>
      <c r="U1826" t="s">
        <v>300</v>
      </c>
    </row>
    <row r="1827" spans="1:21" x14ac:dyDescent="0.3">
      <c r="A1827" s="1" t="s">
        <v>8313</v>
      </c>
      <c r="B1827" t="s">
        <v>323</v>
      </c>
      <c r="C1827" t="s">
        <v>8315</v>
      </c>
      <c r="D1827">
        <v>3925348</v>
      </c>
      <c r="E1827" t="s">
        <v>8313</v>
      </c>
      <c r="F1827" t="s">
        <v>304</v>
      </c>
      <c r="J1827">
        <v>86</v>
      </c>
      <c r="K1827" s="1" t="s">
        <v>323</v>
      </c>
      <c r="L1827" t="s">
        <v>8314</v>
      </c>
      <c r="M1827">
        <v>21344</v>
      </c>
      <c r="N1827">
        <v>0</v>
      </c>
      <c r="P1827" t="s">
        <v>13688</v>
      </c>
      <c r="Q1827" t="s">
        <v>426</v>
      </c>
      <c r="R1827" t="s">
        <v>564</v>
      </c>
      <c r="T1827" t="s">
        <v>3142</v>
      </c>
      <c r="U1827" t="s">
        <v>300</v>
      </c>
    </row>
    <row r="1828" spans="1:21" x14ac:dyDescent="0.3">
      <c r="A1828" s="1" t="s">
        <v>88</v>
      </c>
      <c r="B1828" t="s">
        <v>439</v>
      </c>
      <c r="C1828" t="s">
        <v>8318</v>
      </c>
      <c r="D1828">
        <v>14993</v>
      </c>
      <c r="E1828" t="s">
        <v>88</v>
      </c>
      <c r="F1828" t="s">
        <v>573</v>
      </c>
      <c r="G1828" t="s">
        <v>8319</v>
      </c>
      <c r="H1828">
        <v>1</v>
      </c>
      <c r="I1828" t="s">
        <v>8317</v>
      </c>
      <c r="J1828">
        <v>4</v>
      </c>
      <c r="K1828" s="1" t="s">
        <v>439</v>
      </c>
      <c r="L1828" t="s">
        <v>8316</v>
      </c>
      <c r="M1828">
        <v>14697</v>
      </c>
      <c r="N1828">
        <v>7</v>
      </c>
      <c r="O1828">
        <v>31</v>
      </c>
      <c r="P1828" t="s">
        <v>13689</v>
      </c>
      <c r="Q1828" t="s">
        <v>310</v>
      </c>
      <c r="R1828" t="s">
        <v>828</v>
      </c>
      <c r="T1828" t="s">
        <v>966</v>
      </c>
      <c r="U1828" t="s">
        <v>300</v>
      </c>
    </row>
    <row r="1829" spans="1:21" x14ac:dyDescent="0.3">
      <c r="A1829" s="1" t="s">
        <v>8320</v>
      </c>
      <c r="B1829" t="s">
        <v>453</v>
      </c>
      <c r="C1829" t="s">
        <v>8323</v>
      </c>
      <c r="D1829">
        <v>14895</v>
      </c>
      <c r="E1829" t="s">
        <v>8320</v>
      </c>
      <c r="G1829" t="s">
        <v>2969</v>
      </c>
      <c r="I1829" t="s">
        <v>8322</v>
      </c>
      <c r="J1829">
        <v>34</v>
      </c>
      <c r="K1829" s="1" t="s">
        <v>453</v>
      </c>
      <c r="L1829" t="s">
        <v>8321</v>
      </c>
      <c r="M1829">
        <v>14046</v>
      </c>
      <c r="N1829">
        <v>7</v>
      </c>
      <c r="O1829">
        <v>27</v>
      </c>
      <c r="P1829" t="s">
        <v>13690</v>
      </c>
      <c r="Q1829" t="s">
        <v>494</v>
      </c>
      <c r="R1829" t="s">
        <v>358</v>
      </c>
      <c r="T1829" t="s">
        <v>3947</v>
      </c>
      <c r="U1829" t="s">
        <v>296</v>
      </c>
    </row>
    <row r="1830" spans="1:21" x14ac:dyDescent="0.3">
      <c r="A1830" s="1" t="s">
        <v>8324</v>
      </c>
      <c r="B1830" t="s">
        <v>350</v>
      </c>
      <c r="C1830" t="s">
        <v>8326</v>
      </c>
      <c r="D1830">
        <v>3843603</v>
      </c>
      <c r="E1830" t="s">
        <v>8324</v>
      </c>
      <c r="F1830" t="s">
        <v>418</v>
      </c>
      <c r="G1830" t="s">
        <v>7803</v>
      </c>
      <c r="J1830">
        <v>87</v>
      </c>
      <c r="K1830" s="1" t="s">
        <v>350</v>
      </c>
      <c r="L1830" t="s">
        <v>1279</v>
      </c>
      <c r="M1830">
        <v>20756</v>
      </c>
      <c r="N1830">
        <v>0</v>
      </c>
      <c r="O1830">
        <v>22</v>
      </c>
      <c r="P1830" t="s">
        <v>13691</v>
      </c>
      <c r="Q1830" t="s">
        <v>295</v>
      </c>
      <c r="R1830" t="s">
        <v>501</v>
      </c>
      <c r="T1830" t="s">
        <v>8325</v>
      </c>
      <c r="U1830" t="s">
        <v>300</v>
      </c>
    </row>
    <row r="1831" spans="1:21" x14ac:dyDescent="0.3">
      <c r="A1831" s="1" t="s">
        <v>8327</v>
      </c>
      <c r="C1831" t="s">
        <v>8328</v>
      </c>
      <c r="E1831" t="s">
        <v>8327</v>
      </c>
      <c r="J1831">
        <v>0</v>
      </c>
      <c r="K1831" s="1" t="s">
        <v>297</v>
      </c>
      <c r="L1831" t="s">
        <v>1252</v>
      </c>
      <c r="M1831">
        <v>17893</v>
      </c>
      <c r="N1831">
        <v>0</v>
      </c>
      <c r="P1831" t="s">
        <v>13692</v>
      </c>
      <c r="Q1831" t="s">
        <v>297</v>
      </c>
      <c r="R1831" t="s">
        <v>297</v>
      </c>
      <c r="T1831" t="s">
        <v>905</v>
      </c>
      <c r="U1831" t="s">
        <v>296</v>
      </c>
    </row>
    <row r="1832" spans="1:21" x14ac:dyDescent="0.3">
      <c r="A1832" s="1" t="s">
        <v>8329</v>
      </c>
      <c r="C1832" t="s">
        <v>8331</v>
      </c>
      <c r="E1832" t="s">
        <v>8329</v>
      </c>
      <c r="J1832">
        <v>0</v>
      </c>
      <c r="K1832" s="1" t="s">
        <v>297</v>
      </c>
      <c r="L1832" t="s">
        <v>8330</v>
      </c>
      <c r="M1832">
        <v>19809</v>
      </c>
      <c r="N1832">
        <v>0</v>
      </c>
      <c r="P1832" t="s">
        <v>13693</v>
      </c>
      <c r="Q1832" t="s">
        <v>297</v>
      </c>
      <c r="R1832" t="s">
        <v>297</v>
      </c>
      <c r="T1832" t="s">
        <v>717</v>
      </c>
      <c r="U1832" t="s">
        <v>296</v>
      </c>
    </row>
    <row r="1833" spans="1:21" x14ac:dyDescent="0.3">
      <c r="A1833" s="1" t="s">
        <v>8332</v>
      </c>
      <c r="B1833" t="s">
        <v>323</v>
      </c>
      <c r="C1833" t="s">
        <v>8334</v>
      </c>
      <c r="D1833">
        <v>2517011</v>
      </c>
      <c r="E1833" t="s">
        <v>8332</v>
      </c>
      <c r="G1833" t="s">
        <v>7965</v>
      </c>
      <c r="J1833">
        <v>86</v>
      </c>
      <c r="K1833" s="1" t="s">
        <v>323</v>
      </c>
      <c r="L1833" t="s">
        <v>8333</v>
      </c>
      <c r="M1833">
        <v>17200</v>
      </c>
      <c r="N1833">
        <v>4</v>
      </c>
      <c r="O1833">
        <v>27</v>
      </c>
      <c r="P1833" t="s">
        <v>13694</v>
      </c>
      <c r="Q1833" t="s">
        <v>678</v>
      </c>
      <c r="R1833" t="s">
        <v>1520</v>
      </c>
      <c r="T1833" t="s">
        <v>816</v>
      </c>
      <c r="U1833" t="s">
        <v>296</v>
      </c>
    </row>
    <row r="1834" spans="1:21" x14ac:dyDescent="0.3">
      <c r="A1834" s="1" t="s">
        <v>8335</v>
      </c>
      <c r="B1834" t="s">
        <v>313</v>
      </c>
      <c r="C1834" t="s">
        <v>8337</v>
      </c>
      <c r="E1834" t="s">
        <v>8335</v>
      </c>
      <c r="G1834" t="s">
        <v>8338</v>
      </c>
      <c r="J1834">
        <v>9</v>
      </c>
      <c r="K1834" s="1" t="s">
        <v>313</v>
      </c>
      <c r="L1834" t="s">
        <v>8336</v>
      </c>
      <c r="M1834">
        <v>1185</v>
      </c>
      <c r="N1834">
        <v>10</v>
      </c>
      <c r="O1834">
        <v>39</v>
      </c>
      <c r="P1834" t="s">
        <v>13695</v>
      </c>
      <c r="Q1834" t="s">
        <v>347</v>
      </c>
      <c r="R1834" t="s">
        <v>736</v>
      </c>
      <c r="T1834" t="s">
        <v>649</v>
      </c>
      <c r="U1834" t="s">
        <v>296</v>
      </c>
    </row>
    <row r="1835" spans="1:21" x14ac:dyDescent="0.3">
      <c r="A1835" s="1" t="s">
        <v>1239</v>
      </c>
      <c r="B1835" t="s">
        <v>350</v>
      </c>
      <c r="C1835" t="s">
        <v>8339</v>
      </c>
      <c r="D1835">
        <v>2622</v>
      </c>
      <c r="E1835" t="s">
        <v>1239</v>
      </c>
      <c r="G1835" t="s">
        <v>8340</v>
      </c>
      <c r="J1835">
        <v>89</v>
      </c>
      <c r="K1835" s="1" t="s">
        <v>350</v>
      </c>
      <c r="L1835" t="s">
        <v>829</v>
      </c>
      <c r="M1835">
        <v>4358</v>
      </c>
      <c r="N1835">
        <v>18</v>
      </c>
      <c r="O1835">
        <v>40</v>
      </c>
      <c r="P1835" t="s">
        <v>13696</v>
      </c>
      <c r="Q1835" t="s">
        <v>494</v>
      </c>
      <c r="R1835" t="s">
        <v>571</v>
      </c>
      <c r="T1835" t="s">
        <v>728</v>
      </c>
      <c r="U1835" t="s">
        <v>296</v>
      </c>
    </row>
    <row r="1836" spans="1:21" x14ac:dyDescent="0.3">
      <c r="A1836" s="1" t="s">
        <v>229</v>
      </c>
      <c r="B1836" t="s">
        <v>350</v>
      </c>
      <c r="C1836" t="s">
        <v>8342</v>
      </c>
      <c r="D1836">
        <v>3122449</v>
      </c>
      <c r="E1836" t="s">
        <v>229</v>
      </c>
      <c r="F1836" t="s">
        <v>922</v>
      </c>
      <c r="G1836" t="s">
        <v>8343</v>
      </c>
      <c r="H1836">
        <v>1</v>
      </c>
      <c r="I1836" t="s">
        <v>8341</v>
      </c>
      <c r="J1836">
        <v>13</v>
      </c>
      <c r="K1836" s="1" t="s">
        <v>350</v>
      </c>
      <c r="L1836" t="s">
        <v>447</v>
      </c>
      <c r="M1836">
        <v>19865</v>
      </c>
      <c r="N1836">
        <v>1</v>
      </c>
      <c r="O1836">
        <v>23</v>
      </c>
      <c r="P1836" t="s">
        <v>13697</v>
      </c>
      <c r="Q1836" t="s">
        <v>362</v>
      </c>
      <c r="R1836" t="s">
        <v>782</v>
      </c>
      <c r="T1836" t="s">
        <v>945</v>
      </c>
      <c r="U1836" t="s">
        <v>300</v>
      </c>
    </row>
    <row r="1837" spans="1:21" x14ac:dyDescent="0.3">
      <c r="A1837" s="1" t="s">
        <v>8344</v>
      </c>
      <c r="B1837" t="s">
        <v>565</v>
      </c>
      <c r="C1837" t="s">
        <v>5894</v>
      </c>
      <c r="D1837">
        <v>15765</v>
      </c>
      <c r="E1837" t="s">
        <v>8344</v>
      </c>
      <c r="G1837" t="s">
        <v>8346</v>
      </c>
      <c r="I1837" t="s">
        <v>8345</v>
      </c>
      <c r="J1837">
        <v>46</v>
      </c>
      <c r="K1837" s="1" t="s">
        <v>453</v>
      </c>
      <c r="L1837" t="s">
        <v>1129</v>
      </c>
      <c r="M1837">
        <v>15191</v>
      </c>
      <c r="N1837">
        <v>7</v>
      </c>
      <c r="O1837">
        <v>30</v>
      </c>
      <c r="P1837" t="s">
        <v>13698</v>
      </c>
      <c r="Q1837" t="s">
        <v>347</v>
      </c>
      <c r="R1837" t="s">
        <v>956</v>
      </c>
      <c r="T1837" t="s">
        <v>580</v>
      </c>
      <c r="U1837" t="s">
        <v>296</v>
      </c>
    </row>
    <row r="1838" spans="1:21" x14ac:dyDescent="0.3">
      <c r="A1838" s="1" t="s">
        <v>8347</v>
      </c>
      <c r="B1838" t="s">
        <v>350</v>
      </c>
      <c r="C1838" t="s">
        <v>8348</v>
      </c>
      <c r="E1838" t="s">
        <v>8347</v>
      </c>
      <c r="J1838">
        <v>84</v>
      </c>
      <c r="K1838" s="1" t="s">
        <v>350</v>
      </c>
      <c r="L1838" t="s">
        <v>596</v>
      </c>
      <c r="M1838">
        <v>18373</v>
      </c>
      <c r="N1838">
        <v>0</v>
      </c>
      <c r="P1838" t="s">
        <v>13699</v>
      </c>
      <c r="Q1838" t="s">
        <v>347</v>
      </c>
      <c r="R1838" t="s">
        <v>319</v>
      </c>
      <c r="T1838" t="s">
        <v>1130</v>
      </c>
      <c r="U1838" t="s">
        <v>296</v>
      </c>
    </row>
    <row r="1839" spans="1:21" x14ac:dyDescent="0.3">
      <c r="A1839" s="1" t="s">
        <v>8349</v>
      </c>
      <c r="B1839" t="s">
        <v>323</v>
      </c>
      <c r="C1839" t="s">
        <v>8350</v>
      </c>
      <c r="D1839">
        <v>15067</v>
      </c>
      <c r="E1839" t="s">
        <v>8349</v>
      </c>
      <c r="G1839" t="s">
        <v>6403</v>
      </c>
      <c r="J1839">
        <v>84</v>
      </c>
      <c r="K1839" s="1" t="s">
        <v>323</v>
      </c>
      <c r="L1839" t="s">
        <v>1252</v>
      </c>
      <c r="M1839">
        <v>13881</v>
      </c>
      <c r="N1839">
        <v>3</v>
      </c>
      <c r="O1839">
        <v>27</v>
      </c>
      <c r="P1839" t="s">
        <v>13700</v>
      </c>
      <c r="Q1839" t="s">
        <v>305</v>
      </c>
      <c r="R1839" t="s">
        <v>5014</v>
      </c>
      <c r="T1839" t="s">
        <v>546</v>
      </c>
      <c r="U1839" t="s">
        <v>296</v>
      </c>
    </row>
    <row r="1840" spans="1:21" x14ac:dyDescent="0.3">
      <c r="A1840" s="1" t="s">
        <v>8351</v>
      </c>
      <c r="B1840" t="s">
        <v>323</v>
      </c>
      <c r="C1840" t="s">
        <v>8354</v>
      </c>
      <c r="D1840">
        <v>2971280</v>
      </c>
      <c r="E1840" t="s">
        <v>8351</v>
      </c>
      <c r="F1840" t="s">
        <v>367</v>
      </c>
      <c r="G1840" t="s">
        <v>1363</v>
      </c>
      <c r="H1840">
        <v>5</v>
      </c>
      <c r="I1840" t="s">
        <v>8353</v>
      </c>
      <c r="J1840">
        <v>49</v>
      </c>
      <c r="K1840" s="1" t="s">
        <v>323</v>
      </c>
      <c r="L1840" t="s">
        <v>8352</v>
      </c>
      <c r="M1840">
        <v>19494</v>
      </c>
      <c r="N1840">
        <v>2</v>
      </c>
      <c r="O1840">
        <v>25</v>
      </c>
      <c r="P1840" t="s">
        <v>13701</v>
      </c>
      <c r="Q1840" t="s">
        <v>305</v>
      </c>
      <c r="R1840" t="s">
        <v>2011</v>
      </c>
      <c r="T1840" t="s">
        <v>1521</v>
      </c>
      <c r="U1840" t="s">
        <v>306</v>
      </c>
    </row>
    <row r="1841" spans="1:21" x14ac:dyDescent="0.3">
      <c r="A1841" s="1" t="s">
        <v>8356</v>
      </c>
      <c r="B1841" t="s">
        <v>350</v>
      </c>
      <c r="C1841" t="s">
        <v>8359</v>
      </c>
      <c r="D1841">
        <v>3052576</v>
      </c>
      <c r="E1841" t="s">
        <v>8356</v>
      </c>
      <c r="F1841" t="s">
        <v>299</v>
      </c>
      <c r="G1841" t="s">
        <v>3736</v>
      </c>
      <c r="H1841">
        <v>2</v>
      </c>
      <c r="I1841" t="s">
        <v>8358</v>
      </c>
      <c r="J1841">
        <v>84</v>
      </c>
      <c r="K1841" s="1" t="s">
        <v>350</v>
      </c>
      <c r="L1841" t="s">
        <v>8357</v>
      </c>
      <c r="M1841">
        <v>19982</v>
      </c>
      <c r="N1841">
        <v>1</v>
      </c>
      <c r="O1841">
        <v>25</v>
      </c>
      <c r="P1841" t="s">
        <v>13702</v>
      </c>
      <c r="Q1841" t="s">
        <v>320</v>
      </c>
      <c r="R1841" t="s">
        <v>614</v>
      </c>
      <c r="T1841" t="s">
        <v>445</v>
      </c>
      <c r="U1841" t="s">
        <v>300</v>
      </c>
    </row>
    <row r="1842" spans="1:21" x14ac:dyDescent="0.3">
      <c r="A1842" s="1" t="s">
        <v>8360</v>
      </c>
      <c r="B1842" t="s">
        <v>350</v>
      </c>
      <c r="C1842" t="s">
        <v>8363</v>
      </c>
      <c r="D1842">
        <v>2978109</v>
      </c>
      <c r="E1842" t="s">
        <v>8360</v>
      </c>
      <c r="F1842" t="s">
        <v>304</v>
      </c>
      <c r="G1842" t="s">
        <v>2069</v>
      </c>
      <c r="H1842">
        <v>2</v>
      </c>
      <c r="I1842" t="s">
        <v>8362</v>
      </c>
      <c r="J1842">
        <v>14</v>
      </c>
      <c r="K1842" s="1" t="s">
        <v>350</v>
      </c>
      <c r="L1842" t="s">
        <v>8361</v>
      </c>
      <c r="M1842">
        <v>19172</v>
      </c>
      <c r="N1842">
        <v>2</v>
      </c>
      <c r="O1842">
        <v>24</v>
      </c>
      <c r="P1842" t="s">
        <v>13703</v>
      </c>
      <c r="Q1842" t="s">
        <v>347</v>
      </c>
      <c r="R1842" t="s">
        <v>931</v>
      </c>
      <c r="T1842" t="s">
        <v>862</v>
      </c>
      <c r="U1842" t="s">
        <v>300</v>
      </c>
    </row>
    <row r="1843" spans="1:21" x14ac:dyDescent="0.3">
      <c r="A1843" s="1" t="s">
        <v>8364</v>
      </c>
      <c r="B1843" t="s">
        <v>323</v>
      </c>
      <c r="C1843" t="s">
        <v>8367</v>
      </c>
      <c r="D1843">
        <v>15403</v>
      </c>
      <c r="E1843" t="s">
        <v>8364</v>
      </c>
      <c r="F1843" t="s">
        <v>329</v>
      </c>
      <c r="G1843" t="s">
        <v>7155</v>
      </c>
      <c r="H1843">
        <v>3</v>
      </c>
      <c r="I1843" t="s">
        <v>8366</v>
      </c>
      <c r="J1843">
        <v>85</v>
      </c>
      <c r="K1843" s="1" t="s">
        <v>323</v>
      </c>
      <c r="L1843" t="s">
        <v>8365</v>
      </c>
      <c r="M1843">
        <v>15640</v>
      </c>
      <c r="N1843">
        <v>7</v>
      </c>
      <c r="O1843">
        <v>29</v>
      </c>
      <c r="P1843" t="s">
        <v>13704</v>
      </c>
      <c r="Q1843" t="s">
        <v>426</v>
      </c>
      <c r="R1843" t="s">
        <v>832</v>
      </c>
      <c r="T1843" t="s">
        <v>1622</v>
      </c>
      <c r="U1843" t="s">
        <v>300</v>
      </c>
    </row>
    <row r="1844" spans="1:21" x14ac:dyDescent="0.3">
      <c r="A1844" s="1" t="s">
        <v>8368</v>
      </c>
      <c r="B1844" t="s">
        <v>323</v>
      </c>
      <c r="C1844" t="s">
        <v>8371</v>
      </c>
      <c r="D1844">
        <v>2972765</v>
      </c>
      <c r="E1844" t="s">
        <v>8368</v>
      </c>
      <c r="G1844" t="s">
        <v>8372</v>
      </c>
      <c r="I1844" t="s">
        <v>8370</v>
      </c>
      <c r="J1844">
        <v>43</v>
      </c>
      <c r="K1844" s="1" t="s">
        <v>323</v>
      </c>
      <c r="L1844" t="s">
        <v>8369</v>
      </c>
      <c r="M1844">
        <v>17064</v>
      </c>
      <c r="N1844">
        <v>4</v>
      </c>
      <c r="O1844">
        <v>25</v>
      </c>
      <c r="P1844" t="s">
        <v>13705</v>
      </c>
      <c r="Q1844" t="s">
        <v>320</v>
      </c>
      <c r="R1844" t="s">
        <v>1056</v>
      </c>
      <c r="T1844" t="s">
        <v>6364</v>
      </c>
      <c r="U1844" t="s">
        <v>296</v>
      </c>
    </row>
    <row r="1845" spans="1:21" x14ac:dyDescent="0.3">
      <c r="A1845" s="1" t="s">
        <v>8373</v>
      </c>
      <c r="B1845" t="s">
        <v>453</v>
      </c>
      <c r="C1845" t="s">
        <v>8376</v>
      </c>
      <c r="D1845">
        <v>3045199</v>
      </c>
      <c r="E1845" t="s">
        <v>8373</v>
      </c>
      <c r="G1845" t="s">
        <v>8377</v>
      </c>
      <c r="I1845" t="s">
        <v>8375</v>
      </c>
      <c r="J1845">
        <v>22</v>
      </c>
      <c r="K1845" s="1" t="s">
        <v>453</v>
      </c>
      <c r="L1845" t="s">
        <v>829</v>
      </c>
      <c r="M1845">
        <v>19257</v>
      </c>
      <c r="N1845">
        <v>2</v>
      </c>
      <c r="O1845">
        <v>24</v>
      </c>
      <c r="P1845" t="s">
        <v>13706</v>
      </c>
      <c r="Q1845" t="s">
        <v>362</v>
      </c>
      <c r="R1845" t="s">
        <v>689</v>
      </c>
      <c r="T1845" t="s">
        <v>8374</v>
      </c>
      <c r="U1845" t="s">
        <v>296</v>
      </c>
    </row>
    <row r="1846" spans="1:21" x14ac:dyDescent="0.3">
      <c r="A1846" s="1" t="s">
        <v>8378</v>
      </c>
      <c r="C1846" t="s">
        <v>8379</v>
      </c>
      <c r="E1846" t="s">
        <v>8378</v>
      </c>
      <c r="J1846">
        <v>0</v>
      </c>
      <c r="K1846" s="1" t="s">
        <v>297</v>
      </c>
      <c r="L1846" t="s">
        <v>1242</v>
      </c>
      <c r="M1846">
        <v>18615</v>
      </c>
      <c r="N1846">
        <v>0</v>
      </c>
      <c r="P1846" t="s">
        <v>13707</v>
      </c>
      <c r="Q1846" t="s">
        <v>297</v>
      </c>
      <c r="R1846" t="s">
        <v>297</v>
      </c>
      <c r="T1846" t="s">
        <v>3275</v>
      </c>
      <c r="U1846" t="s">
        <v>296</v>
      </c>
    </row>
    <row r="1847" spans="1:21" x14ac:dyDescent="0.3">
      <c r="A1847" s="1" t="s">
        <v>8380</v>
      </c>
      <c r="C1847" t="s">
        <v>8382</v>
      </c>
      <c r="E1847" t="s">
        <v>8380</v>
      </c>
      <c r="J1847">
        <v>0</v>
      </c>
      <c r="K1847" s="1" t="s">
        <v>297</v>
      </c>
      <c r="L1847" t="s">
        <v>8381</v>
      </c>
      <c r="M1847">
        <v>19677</v>
      </c>
      <c r="N1847">
        <v>0</v>
      </c>
      <c r="P1847" t="s">
        <v>13708</v>
      </c>
      <c r="Q1847" t="s">
        <v>297</v>
      </c>
      <c r="R1847" t="s">
        <v>297</v>
      </c>
      <c r="T1847" t="s">
        <v>2732</v>
      </c>
      <c r="U1847" t="s">
        <v>296</v>
      </c>
    </row>
    <row r="1848" spans="1:21" x14ac:dyDescent="0.3">
      <c r="A1848" s="1" t="s">
        <v>8383</v>
      </c>
      <c r="C1848" t="s">
        <v>8384</v>
      </c>
      <c r="E1848" t="s">
        <v>8383</v>
      </c>
      <c r="J1848">
        <v>0</v>
      </c>
      <c r="K1848" s="1" t="s">
        <v>297</v>
      </c>
      <c r="L1848" t="s">
        <v>829</v>
      </c>
      <c r="M1848">
        <v>17877</v>
      </c>
      <c r="N1848">
        <v>0</v>
      </c>
      <c r="P1848" t="s">
        <v>13709</v>
      </c>
      <c r="Q1848" t="s">
        <v>297</v>
      </c>
      <c r="R1848" t="s">
        <v>297</v>
      </c>
      <c r="T1848" t="s">
        <v>333</v>
      </c>
      <c r="U1848" t="s">
        <v>296</v>
      </c>
    </row>
    <row r="1849" spans="1:21" x14ac:dyDescent="0.3">
      <c r="A1849" s="1" t="s">
        <v>8385</v>
      </c>
      <c r="B1849" t="s">
        <v>453</v>
      </c>
      <c r="C1849" t="s">
        <v>8388</v>
      </c>
      <c r="D1849">
        <v>2577245</v>
      </c>
      <c r="E1849" t="s">
        <v>8385</v>
      </c>
      <c r="G1849" t="s">
        <v>632</v>
      </c>
      <c r="I1849" t="s">
        <v>8387</v>
      </c>
      <c r="J1849">
        <v>38</v>
      </c>
      <c r="K1849" s="1" t="s">
        <v>453</v>
      </c>
      <c r="L1849" t="s">
        <v>8386</v>
      </c>
      <c r="M1849">
        <v>18339</v>
      </c>
      <c r="N1849">
        <v>3</v>
      </c>
      <c r="O1849">
        <v>25</v>
      </c>
      <c r="P1849" t="s">
        <v>13710</v>
      </c>
      <c r="Q1849" t="s">
        <v>310</v>
      </c>
      <c r="R1849" t="s">
        <v>334</v>
      </c>
      <c r="T1849" t="s">
        <v>640</v>
      </c>
      <c r="U1849" t="s">
        <v>296</v>
      </c>
    </row>
    <row r="1850" spans="1:21" x14ac:dyDescent="0.3">
      <c r="A1850" s="1" t="s">
        <v>8389</v>
      </c>
      <c r="B1850" t="s">
        <v>323</v>
      </c>
      <c r="C1850" t="s">
        <v>8391</v>
      </c>
      <c r="D1850">
        <v>2476373</v>
      </c>
      <c r="E1850" t="s">
        <v>8389</v>
      </c>
      <c r="F1850" t="s">
        <v>724</v>
      </c>
      <c r="G1850" t="s">
        <v>8392</v>
      </c>
      <c r="H1850">
        <v>5</v>
      </c>
      <c r="I1850" t="s">
        <v>8390</v>
      </c>
      <c r="J1850">
        <v>86</v>
      </c>
      <c r="K1850" s="1" t="s">
        <v>323</v>
      </c>
      <c r="L1850" t="s">
        <v>3999</v>
      </c>
      <c r="M1850">
        <v>16759</v>
      </c>
      <c r="N1850">
        <v>5</v>
      </c>
      <c r="O1850">
        <v>28</v>
      </c>
      <c r="P1850" t="s">
        <v>13711</v>
      </c>
      <c r="Q1850" t="s">
        <v>320</v>
      </c>
      <c r="R1850" t="s">
        <v>518</v>
      </c>
      <c r="T1850" t="s">
        <v>6275</v>
      </c>
      <c r="U1850" t="s">
        <v>306</v>
      </c>
    </row>
    <row r="1851" spans="1:21" x14ac:dyDescent="0.3">
      <c r="A1851" s="1" t="s">
        <v>8393</v>
      </c>
      <c r="B1851" t="s">
        <v>453</v>
      </c>
      <c r="C1851" t="s">
        <v>8396</v>
      </c>
      <c r="D1851">
        <v>3053732</v>
      </c>
      <c r="E1851" t="s">
        <v>8393</v>
      </c>
      <c r="F1851" t="s">
        <v>748</v>
      </c>
      <c r="G1851" t="s">
        <v>8397</v>
      </c>
      <c r="H1851">
        <v>6</v>
      </c>
      <c r="I1851" t="s">
        <v>8395</v>
      </c>
      <c r="J1851">
        <v>46</v>
      </c>
      <c r="K1851" s="1" t="s">
        <v>453</v>
      </c>
      <c r="L1851" t="s">
        <v>8394</v>
      </c>
      <c r="M1851">
        <v>20122</v>
      </c>
      <c r="N1851">
        <v>1</v>
      </c>
      <c r="O1851">
        <v>24</v>
      </c>
      <c r="P1851" t="s">
        <v>13712</v>
      </c>
      <c r="Q1851" t="s">
        <v>362</v>
      </c>
      <c r="R1851" t="s">
        <v>958</v>
      </c>
      <c r="T1851" t="s">
        <v>604</v>
      </c>
      <c r="U1851" t="s">
        <v>306</v>
      </c>
    </row>
    <row r="1852" spans="1:21" x14ac:dyDescent="0.3">
      <c r="A1852" s="1" t="s">
        <v>8398</v>
      </c>
      <c r="B1852" t="s">
        <v>565</v>
      </c>
      <c r="C1852" t="s">
        <v>8400</v>
      </c>
      <c r="D1852">
        <v>3042520</v>
      </c>
      <c r="E1852" t="s">
        <v>8398</v>
      </c>
      <c r="G1852" t="s">
        <v>8401</v>
      </c>
      <c r="H1852">
        <v>6</v>
      </c>
      <c r="J1852">
        <v>44</v>
      </c>
      <c r="K1852" s="1" t="s">
        <v>453</v>
      </c>
      <c r="L1852" t="s">
        <v>8399</v>
      </c>
      <c r="M1852">
        <v>19222</v>
      </c>
      <c r="N1852">
        <v>2</v>
      </c>
      <c r="O1852">
        <v>24</v>
      </c>
      <c r="P1852" t="s">
        <v>13713</v>
      </c>
      <c r="Q1852" t="s">
        <v>310</v>
      </c>
      <c r="R1852" t="s">
        <v>662</v>
      </c>
      <c r="T1852" t="s">
        <v>1367</v>
      </c>
      <c r="U1852" t="s">
        <v>296</v>
      </c>
    </row>
    <row r="1853" spans="1:21" x14ac:dyDescent="0.3">
      <c r="A1853" s="1" t="s">
        <v>177</v>
      </c>
      <c r="B1853" t="s">
        <v>350</v>
      </c>
      <c r="C1853" t="s">
        <v>8403</v>
      </c>
      <c r="D1853">
        <v>3915416</v>
      </c>
      <c r="E1853" t="s">
        <v>177</v>
      </c>
      <c r="F1853" t="s">
        <v>880</v>
      </c>
      <c r="G1853" t="s">
        <v>8404</v>
      </c>
      <c r="H1853">
        <v>1</v>
      </c>
      <c r="I1853" t="s">
        <v>8402</v>
      </c>
      <c r="J1853">
        <v>12</v>
      </c>
      <c r="K1853" s="1" t="s">
        <v>350</v>
      </c>
      <c r="L1853" t="s">
        <v>2746</v>
      </c>
      <c r="M1853">
        <v>19844</v>
      </c>
      <c r="N1853">
        <v>1</v>
      </c>
      <c r="O1853">
        <v>22</v>
      </c>
      <c r="P1853" t="s">
        <v>13714</v>
      </c>
      <c r="Q1853" t="s">
        <v>310</v>
      </c>
      <c r="R1853" t="s">
        <v>319</v>
      </c>
      <c r="T1853" t="s">
        <v>3551</v>
      </c>
      <c r="U1853" t="s">
        <v>300</v>
      </c>
    </row>
    <row r="1854" spans="1:21" x14ac:dyDescent="0.3">
      <c r="A1854" s="1" t="s">
        <v>8405</v>
      </c>
      <c r="B1854" t="s">
        <v>453</v>
      </c>
      <c r="C1854" t="s">
        <v>8408</v>
      </c>
      <c r="D1854">
        <v>2576873</v>
      </c>
      <c r="E1854" t="s">
        <v>8405</v>
      </c>
      <c r="G1854" t="s">
        <v>7562</v>
      </c>
      <c r="I1854" t="s">
        <v>8407</v>
      </c>
      <c r="J1854">
        <v>36</v>
      </c>
      <c r="K1854" s="1" t="s">
        <v>453</v>
      </c>
      <c r="L1854" t="s">
        <v>8406</v>
      </c>
      <c r="M1854">
        <v>18153</v>
      </c>
      <c r="N1854">
        <v>3</v>
      </c>
      <c r="O1854">
        <v>26</v>
      </c>
      <c r="P1854" t="s">
        <v>13715</v>
      </c>
      <c r="Q1854" t="s">
        <v>310</v>
      </c>
      <c r="R1854" t="s">
        <v>349</v>
      </c>
      <c r="T1854" t="s">
        <v>314</v>
      </c>
      <c r="U1854" t="s">
        <v>296</v>
      </c>
    </row>
    <row r="1855" spans="1:21" x14ac:dyDescent="0.3">
      <c r="A1855" s="1" t="s">
        <v>8409</v>
      </c>
      <c r="B1855" t="s">
        <v>350</v>
      </c>
      <c r="C1855" t="s">
        <v>8411</v>
      </c>
      <c r="D1855">
        <v>3919510</v>
      </c>
      <c r="E1855" t="s">
        <v>8409</v>
      </c>
      <c r="F1855" t="s">
        <v>573</v>
      </c>
      <c r="G1855" t="s">
        <v>8412</v>
      </c>
      <c r="J1855">
        <v>15</v>
      </c>
      <c r="K1855" s="1" t="s">
        <v>350</v>
      </c>
      <c r="L1855" t="s">
        <v>8410</v>
      </c>
      <c r="M1855">
        <v>21294</v>
      </c>
      <c r="N1855">
        <v>0</v>
      </c>
      <c r="O1855">
        <v>23</v>
      </c>
      <c r="P1855" t="s">
        <v>13716</v>
      </c>
      <c r="Q1855" t="s">
        <v>310</v>
      </c>
      <c r="R1855" t="s">
        <v>432</v>
      </c>
      <c r="T1855" t="s">
        <v>615</v>
      </c>
      <c r="U1855" t="s">
        <v>300</v>
      </c>
    </row>
    <row r="1856" spans="1:21" x14ac:dyDescent="0.3">
      <c r="A1856" s="1" t="s">
        <v>8414</v>
      </c>
      <c r="B1856" t="s">
        <v>453</v>
      </c>
      <c r="C1856" t="s">
        <v>8416</v>
      </c>
      <c r="D1856">
        <v>3059488</v>
      </c>
      <c r="E1856" t="s">
        <v>8414</v>
      </c>
      <c r="G1856" t="s">
        <v>6223</v>
      </c>
      <c r="H1856">
        <v>7</v>
      </c>
      <c r="J1856">
        <v>34</v>
      </c>
      <c r="K1856" s="1" t="s">
        <v>453</v>
      </c>
      <c r="L1856" t="s">
        <v>2123</v>
      </c>
      <c r="M1856">
        <v>19242</v>
      </c>
      <c r="N1856">
        <v>2</v>
      </c>
      <c r="O1856">
        <v>25</v>
      </c>
      <c r="P1856" t="s">
        <v>13717</v>
      </c>
      <c r="Q1856" t="s">
        <v>494</v>
      </c>
      <c r="R1856" t="s">
        <v>977</v>
      </c>
      <c r="T1856" t="s">
        <v>8415</v>
      </c>
      <c r="U1856" t="s">
        <v>296</v>
      </c>
    </row>
    <row r="1857" spans="1:21" x14ac:dyDescent="0.3">
      <c r="A1857" s="1" t="s">
        <v>8418</v>
      </c>
      <c r="B1857" t="s">
        <v>350</v>
      </c>
      <c r="C1857" t="s">
        <v>8421</v>
      </c>
      <c r="D1857">
        <v>4424106</v>
      </c>
      <c r="E1857" t="s">
        <v>8418</v>
      </c>
      <c r="F1857" t="s">
        <v>491</v>
      </c>
      <c r="G1857" t="s">
        <v>8422</v>
      </c>
      <c r="J1857">
        <v>72</v>
      </c>
      <c r="K1857" s="1" t="s">
        <v>350</v>
      </c>
      <c r="L1857" t="s">
        <v>8420</v>
      </c>
      <c r="M1857">
        <v>21601</v>
      </c>
      <c r="N1857">
        <v>0</v>
      </c>
      <c r="O1857">
        <v>22</v>
      </c>
      <c r="P1857" t="s">
        <v>13718</v>
      </c>
      <c r="Q1857" t="s">
        <v>310</v>
      </c>
      <c r="R1857" t="s">
        <v>1107</v>
      </c>
      <c r="T1857" t="s">
        <v>8419</v>
      </c>
      <c r="U1857" t="s">
        <v>300</v>
      </c>
    </row>
    <row r="1858" spans="1:21" x14ac:dyDescent="0.3">
      <c r="A1858" s="1" t="s">
        <v>8424</v>
      </c>
      <c r="B1858" t="s">
        <v>453</v>
      </c>
      <c r="C1858" t="s">
        <v>8426</v>
      </c>
      <c r="D1858">
        <v>3122842</v>
      </c>
      <c r="E1858" t="s">
        <v>8424</v>
      </c>
      <c r="F1858" t="s">
        <v>418</v>
      </c>
      <c r="G1858" t="s">
        <v>8427</v>
      </c>
      <c r="J1858">
        <v>35</v>
      </c>
      <c r="K1858" s="1" t="s">
        <v>453</v>
      </c>
      <c r="L1858" t="s">
        <v>8425</v>
      </c>
      <c r="M1858">
        <v>21491</v>
      </c>
      <c r="N1858">
        <v>0</v>
      </c>
      <c r="O1858">
        <v>23</v>
      </c>
      <c r="P1858" t="s">
        <v>13719</v>
      </c>
      <c r="Q1858" t="s">
        <v>494</v>
      </c>
      <c r="R1858" t="s">
        <v>689</v>
      </c>
      <c r="S1858" t="s">
        <v>1067</v>
      </c>
      <c r="T1858" t="s">
        <v>742</v>
      </c>
      <c r="U1858" t="s">
        <v>300</v>
      </c>
    </row>
    <row r="1859" spans="1:21" x14ac:dyDescent="0.3">
      <c r="A1859" s="1" t="s">
        <v>8428</v>
      </c>
      <c r="B1859" t="s">
        <v>350</v>
      </c>
      <c r="C1859" t="s">
        <v>8431</v>
      </c>
      <c r="D1859">
        <v>3115343</v>
      </c>
      <c r="E1859" t="s">
        <v>8428</v>
      </c>
      <c r="G1859" t="s">
        <v>8432</v>
      </c>
      <c r="J1859">
        <v>89</v>
      </c>
      <c r="K1859" s="1" t="s">
        <v>8430</v>
      </c>
      <c r="L1859" t="s">
        <v>8429</v>
      </c>
      <c r="M1859">
        <v>20120</v>
      </c>
      <c r="N1859">
        <v>1</v>
      </c>
      <c r="O1859">
        <v>23</v>
      </c>
      <c r="P1859" t="s">
        <v>13720</v>
      </c>
      <c r="Q1859" t="s">
        <v>362</v>
      </c>
      <c r="R1859" t="s">
        <v>931</v>
      </c>
      <c r="T1859" t="s">
        <v>1521</v>
      </c>
      <c r="U1859" t="s">
        <v>296</v>
      </c>
    </row>
    <row r="1860" spans="1:21" x14ac:dyDescent="0.3">
      <c r="A1860" s="1" t="s">
        <v>8433</v>
      </c>
      <c r="B1860" t="s">
        <v>453</v>
      </c>
      <c r="C1860" t="s">
        <v>8435</v>
      </c>
      <c r="D1860">
        <v>3040496</v>
      </c>
      <c r="E1860" t="s">
        <v>8433</v>
      </c>
      <c r="G1860" t="s">
        <v>6349</v>
      </c>
      <c r="H1860">
        <v>7</v>
      </c>
      <c r="J1860">
        <v>44</v>
      </c>
      <c r="K1860" s="1" t="s">
        <v>453</v>
      </c>
      <c r="L1860" t="s">
        <v>8434</v>
      </c>
      <c r="M1860">
        <v>19268</v>
      </c>
      <c r="N1860">
        <v>2</v>
      </c>
      <c r="O1860">
        <v>24</v>
      </c>
      <c r="P1860" t="s">
        <v>13721</v>
      </c>
      <c r="Q1860" t="s">
        <v>494</v>
      </c>
      <c r="R1860" t="s">
        <v>582</v>
      </c>
      <c r="T1860" t="s">
        <v>1507</v>
      </c>
      <c r="U1860" t="s">
        <v>296</v>
      </c>
    </row>
    <row r="1861" spans="1:21" x14ac:dyDescent="0.3">
      <c r="A1861" s="1" t="s">
        <v>8436</v>
      </c>
      <c r="B1861" t="s">
        <v>313</v>
      </c>
      <c r="C1861" t="s">
        <v>8439</v>
      </c>
      <c r="D1861">
        <v>3931782</v>
      </c>
      <c r="E1861" t="s">
        <v>8436</v>
      </c>
      <c r="F1861" t="s">
        <v>308</v>
      </c>
      <c r="G1861" t="s">
        <v>8440</v>
      </c>
      <c r="H1861">
        <v>3</v>
      </c>
      <c r="I1861" t="s">
        <v>8438</v>
      </c>
      <c r="J1861">
        <v>8</v>
      </c>
      <c r="K1861" s="1" t="s">
        <v>313</v>
      </c>
      <c r="L1861" t="s">
        <v>8437</v>
      </c>
      <c r="M1861">
        <v>20305</v>
      </c>
      <c r="N1861">
        <v>1</v>
      </c>
      <c r="O1861">
        <v>23</v>
      </c>
      <c r="P1861" t="s">
        <v>13722</v>
      </c>
      <c r="Q1861" t="s">
        <v>295</v>
      </c>
      <c r="R1861" t="s">
        <v>699</v>
      </c>
      <c r="T1861" t="s">
        <v>819</v>
      </c>
      <c r="U1861" t="s">
        <v>306</v>
      </c>
    </row>
    <row r="1862" spans="1:21" x14ac:dyDescent="0.3">
      <c r="A1862" s="1" t="s">
        <v>8441</v>
      </c>
      <c r="C1862" t="s">
        <v>8442</v>
      </c>
      <c r="E1862" t="s">
        <v>8441</v>
      </c>
      <c r="J1862">
        <v>0</v>
      </c>
      <c r="K1862" s="1" t="s">
        <v>297</v>
      </c>
      <c r="L1862" t="s">
        <v>2162</v>
      </c>
      <c r="M1862">
        <v>18804</v>
      </c>
      <c r="N1862">
        <v>0</v>
      </c>
      <c r="P1862" t="s">
        <v>13723</v>
      </c>
      <c r="Q1862" t="s">
        <v>297</v>
      </c>
      <c r="R1862" t="s">
        <v>297</v>
      </c>
      <c r="T1862" t="s">
        <v>510</v>
      </c>
      <c r="U1862" t="s">
        <v>296</v>
      </c>
    </row>
    <row r="1863" spans="1:21" x14ac:dyDescent="0.3">
      <c r="A1863" s="1" t="s">
        <v>8443</v>
      </c>
      <c r="B1863" t="s">
        <v>323</v>
      </c>
      <c r="C1863" t="s">
        <v>8446</v>
      </c>
      <c r="D1863">
        <v>3122920</v>
      </c>
      <c r="E1863" t="s">
        <v>8443</v>
      </c>
      <c r="F1863" t="s">
        <v>491</v>
      </c>
      <c r="G1863" t="s">
        <v>6483</v>
      </c>
      <c r="H1863">
        <v>5</v>
      </c>
      <c r="I1863" t="s">
        <v>8445</v>
      </c>
      <c r="J1863">
        <v>85</v>
      </c>
      <c r="K1863" s="1" t="s">
        <v>323</v>
      </c>
      <c r="L1863" t="s">
        <v>8444</v>
      </c>
      <c r="M1863">
        <v>20069</v>
      </c>
      <c r="N1863">
        <v>1</v>
      </c>
      <c r="O1863">
        <v>23</v>
      </c>
      <c r="P1863" t="s">
        <v>13724</v>
      </c>
      <c r="Q1863" t="s">
        <v>295</v>
      </c>
      <c r="R1863" t="s">
        <v>460</v>
      </c>
      <c r="T1863" t="s">
        <v>473</v>
      </c>
      <c r="U1863" t="s">
        <v>300</v>
      </c>
    </row>
    <row r="1864" spans="1:21" x14ac:dyDescent="0.3">
      <c r="A1864" s="1" t="s">
        <v>8447</v>
      </c>
      <c r="C1864" t="s">
        <v>8449</v>
      </c>
      <c r="E1864" t="s">
        <v>8447</v>
      </c>
      <c r="J1864">
        <v>0</v>
      </c>
      <c r="K1864" s="1" t="s">
        <v>297</v>
      </c>
      <c r="L1864" t="s">
        <v>1536</v>
      </c>
      <c r="M1864">
        <v>18830</v>
      </c>
      <c r="N1864">
        <v>0</v>
      </c>
      <c r="P1864" t="s">
        <v>13725</v>
      </c>
      <c r="Q1864" t="s">
        <v>297</v>
      </c>
      <c r="R1864" t="s">
        <v>297</v>
      </c>
      <c r="T1864" t="s">
        <v>8448</v>
      </c>
      <c r="U1864" t="s">
        <v>296</v>
      </c>
    </row>
    <row r="1865" spans="1:21" x14ac:dyDescent="0.3">
      <c r="A1865" s="1" t="s">
        <v>8450</v>
      </c>
      <c r="B1865" t="s">
        <v>453</v>
      </c>
      <c r="C1865" t="s">
        <v>8452</v>
      </c>
      <c r="D1865">
        <v>13204</v>
      </c>
      <c r="E1865" t="s">
        <v>8450</v>
      </c>
      <c r="G1865" t="s">
        <v>8453</v>
      </c>
      <c r="I1865" t="s">
        <v>8451</v>
      </c>
      <c r="J1865">
        <v>24</v>
      </c>
      <c r="K1865" s="1" t="s">
        <v>453</v>
      </c>
      <c r="L1865" t="s">
        <v>4359</v>
      </c>
      <c r="M1865">
        <v>11256</v>
      </c>
      <c r="N1865">
        <v>9</v>
      </c>
      <c r="O1865">
        <v>31</v>
      </c>
      <c r="P1865" t="s">
        <v>13726</v>
      </c>
      <c r="Q1865" t="s">
        <v>310</v>
      </c>
      <c r="R1865" t="s">
        <v>977</v>
      </c>
      <c r="T1865" t="s">
        <v>473</v>
      </c>
      <c r="U1865" t="s">
        <v>296</v>
      </c>
    </row>
    <row r="1866" spans="1:21" x14ac:dyDescent="0.3">
      <c r="A1866" s="1" t="s">
        <v>8454</v>
      </c>
      <c r="B1866" t="s">
        <v>350</v>
      </c>
      <c r="C1866" t="s">
        <v>8456</v>
      </c>
      <c r="D1866">
        <v>2447736</v>
      </c>
      <c r="E1866" t="s">
        <v>8454</v>
      </c>
      <c r="G1866" t="s">
        <v>8457</v>
      </c>
      <c r="J1866">
        <v>9</v>
      </c>
      <c r="K1866" s="1" t="s">
        <v>350</v>
      </c>
      <c r="L1866" t="s">
        <v>8455</v>
      </c>
      <c r="M1866">
        <v>16980</v>
      </c>
      <c r="N1866">
        <v>2</v>
      </c>
      <c r="O1866">
        <v>28</v>
      </c>
      <c r="P1866" t="s">
        <v>13727</v>
      </c>
      <c r="Q1866" t="s">
        <v>310</v>
      </c>
      <c r="R1866" t="s">
        <v>432</v>
      </c>
      <c r="T1866" t="s">
        <v>401</v>
      </c>
      <c r="U1866" t="s">
        <v>296</v>
      </c>
    </row>
    <row r="1867" spans="1:21" x14ac:dyDescent="0.3">
      <c r="A1867" s="1" t="s">
        <v>8458</v>
      </c>
      <c r="B1867" t="s">
        <v>313</v>
      </c>
      <c r="C1867" t="s">
        <v>8460</v>
      </c>
      <c r="D1867">
        <v>14275</v>
      </c>
      <c r="E1867" t="s">
        <v>8458</v>
      </c>
      <c r="G1867" t="s">
        <v>5294</v>
      </c>
      <c r="J1867">
        <v>0</v>
      </c>
      <c r="K1867" s="1" t="s">
        <v>313</v>
      </c>
      <c r="L1867" t="s">
        <v>1129</v>
      </c>
      <c r="M1867">
        <v>17857</v>
      </c>
      <c r="N1867">
        <v>1</v>
      </c>
      <c r="O1867">
        <v>30</v>
      </c>
      <c r="P1867" t="s">
        <v>13728</v>
      </c>
      <c r="Q1867" t="s">
        <v>295</v>
      </c>
      <c r="R1867" t="s">
        <v>551</v>
      </c>
      <c r="T1867" t="s">
        <v>8459</v>
      </c>
      <c r="U1867" t="s">
        <v>296</v>
      </c>
    </row>
    <row r="1868" spans="1:21" x14ac:dyDescent="0.3">
      <c r="A1868" s="1" t="s">
        <v>210</v>
      </c>
      <c r="B1868" t="s">
        <v>453</v>
      </c>
      <c r="C1868" t="s">
        <v>8464</v>
      </c>
      <c r="D1868">
        <v>13213</v>
      </c>
      <c r="E1868" t="s">
        <v>210</v>
      </c>
      <c r="G1868" t="s">
        <v>8465</v>
      </c>
      <c r="I1868" t="s">
        <v>8463</v>
      </c>
      <c r="J1868">
        <v>29</v>
      </c>
      <c r="K1868" s="1" t="s">
        <v>453</v>
      </c>
      <c r="L1868" t="s">
        <v>8462</v>
      </c>
      <c r="M1868">
        <v>12296</v>
      </c>
      <c r="N1868">
        <v>9</v>
      </c>
      <c r="O1868">
        <v>32</v>
      </c>
      <c r="P1868" t="s">
        <v>13729</v>
      </c>
      <c r="Q1868" t="s">
        <v>310</v>
      </c>
      <c r="R1868" t="s">
        <v>444</v>
      </c>
      <c r="T1868" t="s">
        <v>8461</v>
      </c>
      <c r="U1868" t="s">
        <v>296</v>
      </c>
    </row>
    <row r="1869" spans="1:21" x14ac:dyDescent="0.3">
      <c r="A1869" s="1" t="s">
        <v>8466</v>
      </c>
      <c r="B1869" t="s">
        <v>313</v>
      </c>
      <c r="C1869" t="s">
        <v>8469</v>
      </c>
      <c r="D1869">
        <v>3049779</v>
      </c>
      <c r="E1869" t="s">
        <v>8466</v>
      </c>
      <c r="G1869" t="s">
        <v>2554</v>
      </c>
      <c r="J1869">
        <v>5</v>
      </c>
      <c r="K1869" s="1" t="s">
        <v>313</v>
      </c>
      <c r="L1869" t="s">
        <v>8468</v>
      </c>
      <c r="M1869">
        <v>19156</v>
      </c>
      <c r="N1869">
        <v>2</v>
      </c>
      <c r="O1869">
        <v>24</v>
      </c>
      <c r="P1869" t="s">
        <v>13730</v>
      </c>
      <c r="Q1869" t="s">
        <v>347</v>
      </c>
      <c r="R1869" t="s">
        <v>438</v>
      </c>
      <c r="T1869" t="s">
        <v>8467</v>
      </c>
      <c r="U1869" t="s">
        <v>296</v>
      </c>
    </row>
    <row r="1870" spans="1:21" x14ac:dyDescent="0.3">
      <c r="A1870" s="1" t="s">
        <v>8470</v>
      </c>
      <c r="B1870" t="s">
        <v>313</v>
      </c>
      <c r="C1870" t="s">
        <v>8471</v>
      </c>
      <c r="E1870" t="s">
        <v>8470</v>
      </c>
      <c r="F1870" t="s">
        <v>418</v>
      </c>
      <c r="G1870" t="s">
        <v>2976</v>
      </c>
      <c r="J1870">
        <v>0</v>
      </c>
      <c r="K1870" s="1" t="s">
        <v>313</v>
      </c>
      <c r="L1870" t="s">
        <v>813</v>
      </c>
      <c r="M1870">
        <v>19574</v>
      </c>
      <c r="N1870">
        <v>1</v>
      </c>
      <c r="O1870">
        <v>23</v>
      </c>
      <c r="P1870" t="s">
        <v>13731</v>
      </c>
      <c r="Q1870" t="s">
        <v>362</v>
      </c>
      <c r="R1870" t="s">
        <v>349</v>
      </c>
      <c r="T1870" t="s">
        <v>8001</v>
      </c>
      <c r="U1870" t="s">
        <v>300</v>
      </c>
    </row>
    <row r="1871" spans="1:21" x14ac:dyDescent="0.3">
      <c r="A1871" s="1" t="s">
        <v>54</v>
      </c>
      <c r="B1871" t="s">
        <v>313</v>
      </c>
      <c r="C1871" t="s">
        <v>2564</v>
      </c>
      <c r="D1871">
        <v>3918298</v>
      </c>
      <c r="E1871" t="s">
        <v>54</v>
      </c>
      <c r="F1871" t="s">
        <v>710</v>
      </c>
      <c r="G1871" t="s">
        <v>5695</v>
      </c>
      <c r="H1871">
        <v>1</v>
      </c>
      <c r="I1871" t="s">
        <v>8472</v>
      </c>
      <c r="J1871">
        <v>17</v>
      </c>
      <c r="K1871" s="1" t="s">
        <v>313</v>
      </c>
      <c r="L1871" t="s">
        <v>434</v>
      </c>
      <c r="M1871">
        <v>19801</v>
      </c>
      <c r="N1871">
        <v>1</v>
      </c>
      <c r="O1871">
        <v>23</v>
      </c>
      <c r="P1871" t="s">
        <v>13732</v>
      </c>
      <c r="Q1871" t="s">
        <v>295</v>
      </c>
      <c r="R1871" t="s">
        <v>1170</v>
      </c>
      <c r="T1871" t="s">
        <v>449</v>
      </c>
      <c r="U1871" t="s">
        <v>300</v>
      </c>
    </row>
    <row r="1872" spans="1:21" x14ac:dyDescent="0.3">
      <c r="A1872" s="1" t="s">
        <v>8474</v>
      </c>
      <c r="B1872" t="s">
        <v>350</v>
      </c>
      <c r="C1872" t="s">
        <v>8477</v>
      </c>
      <c r="D1872">
        <v>13218</v>
      </c>
      <c r="E1872" t="s">
        <v>8474</v>
      </c>
      <c r="G1872" t="s">
        <v>5620</v>
      </c>
      <c r="J1872">
        <v>17</v>
      </c>
      <c r="K1872" s="1" t="s">
        <v>350</v>
      </c>
      <c r="L1872" t="s">
        <v>8476</v>
      </c>
      <c r="M1872">
        <v>11501</v>
      </c>
      <c r="N1872">
        <v>9</v>
      </c>
      <c r="O1872">
        <v>30</v>
      </c>
      <c r="P1872" t="s">
        <v>13733</v>
      </c>
      <c r="Q1872" t="s">
        <v>331</v>
      </c>
      <c r="R1872" t="s">
        <v>689</v>
      </c>
      <c r="T1872" t="s">
        <v>8475</v>
      </c>
      <c r="U1872" t="s">
        <v>296</v>
      </c>
    </row>
    <row r="1873" spans="1:21" x14ac:dyDescent="0.3">
      <c r="A1873" s="1" t="s">
        <v>8478</v>
      </c>
      <c r="B1873" t="s">
        <v>350</v>
      </c>
      <c r="C1873" t="s">
        <v>8481</v>
      </c>
      <c r="D1873">
        <v>12563</v>
      </c>
      <c r="E1873" t="s">
        <v>8478</v>
      </c>
      <c r="G1873" t="s">
        <v>7247</v>
      </c>
      <c r="I1873" t="s">
        <v>8480</v>
      </c>
      <c r="J1873">
        <v>15</v>
      </c>
      <c r="K1873" s="1" t="s">
        <v>350</v>
      </c>
      <c r="L1873" t="s">
        <v>8479</v>
      </c>
      <c r="M1873">
        <v>9331</v>
      </c>
      <c r="N1873">
        <v>10</v>
      </c>
      <c r="O1873">
        <v>31</v>
      </c>
      <c r="P1873" t="s">
        <v>13734</v>
      </c>
      <c r="Q1873" t="s">
        <v>331</v>
      </c>
      <c r="R1873" t="s">
        <v>1240</v>
      </c>
      <c r="T1873" t="s">
        <v>370</v>
      </c>
      <c r="U1873" t="s">
        <v>296</v>
      </c>
    </row>
    <row r="1874" spans="1:21" x14ac:dyDescent="0.3">
      <c r="A1874" s="1" t="s">
        <v>8482</v>
      </c>
      <c r="B1874" t="s">
        <v>350</v>
      </c>
      <c r="C1874" t="s">
        <v>8485</v>
      </c>
      <c r="D1874">
        <v>2577257</v>
      </c>
      <c r="E1874" t="s">
        <v>8482</v>
      </c>
      <c r="G1874" t="s">
        <v>2949</v>
      </c>
      <c r="J1874">
        <v>81</v>
      </c>
      <c r="K1874" s="1" t="s">
        <v>350</v>
      </c>
      <c r="L1874" t="s">
        <v>8484</v>
      </c>
      <c r="M1874">
        <v>18393</v>
      </c>
      <c r="N1874">
        <v>0</v>
      </c>
      <c r="O1874">
        <v>26</v>
      </c>
      <c r="P1874" t="s">
        <v>13735</v>
      </c>
      <c r="Q1874" t="s">
        <v>403</v>
      </c>
      <c r="R1874" t="s">
        <v>709</v>
      </c>
      <c r="T1874" t="s">
        <v>8483</v>
      </c>
      <c r="U1874" t="s">
        <v>296</v>
      </c>
    </row>
    <row r="1875" spans="1:21" x14ac:dyDescent="0.3">
      <c r="A1875" s="1" t="s">
        <v>8486</v>
      </c>
      <c r="B1875" t="s">
        <v>350</v>
      </c>
      <c r="C1875" t="s">
        <v>8490</v>
      </c>
      <c r="D1875">
        <v>3052056</v>
      </c>
      <c r="E1875" t="s">
        <v>8486</v>
      </c>
      <c r="F1875" t="s">
        <v>1392</v>
      </c>
      <c r="G1875" t="s">
        <v>7164</v>
      </c>
      <c r="H1875">
        <v>2</v>
      </c>
      <c r="I1875" t="s">
        <v>8489</v>
      </c>
      <c r="J1875">
        <v>11</v>
      </c>
      <c r="K1875" s="1" t="s">
        <v>350</v>
      </c>
      <c r="L1875" t="s">
        <v>8488</v>
      </c>
      <c r="M1875">
        <v>19755</v>
      </c>
      <c r="N1875">
        <v>2</v>
      </c>
      <c r="O1875">
        <v>24</v>
      </c>
      <c r="P1875" t="s">
        <v>13736</v>
      </c>
      <c r="Q1875" t="s">
        <v>310</v>
      </c>
      <c r="R1875" t="s">
        <v>582</v>
      </c>
      <c r="T1875" t="s">
        <v>8487</v>
      </c>
      <c r="U1875" t="s">
        <v>300</v>
      </c>
    </row>
    <row r="1876" spans="1:21" x14ac:dyDescent="0.3">
      <c r="A1876" s="1" t="s">
        <v>8491</v>
      </c>
      <c r="B1876" t="s">
        <v>350</v>
      </c>
      <c r="C1876" t="s">
        <v>8492</v>
      </c>
      <c r="D1876">
        <v>14131</v>
      </c>
      <c r="E1876" t="s">
        <v>8491</v>
      </c>
      <c r="G1876" t="s">
        <v>8493</v>
      </c>
      <c r="H1876">
        <v>3</v>
      </c>
      <c r="J1876">
        <v>81</v>
      </c>
      <c r="K1876" s="1" t="s">
        <v>350</v>
      </c>
      <c r="L1876" t="s">
        <v>6616</v>
      </c>
      <c r="M1876">
        <v>12857</v>
      </c>
      <c r="N1876">
        <v>3</v>
      </c>
      <c r="O1876">
        <v>29</v>
      </c>
      <c r="P1876" t="s">
        <v>13737</v>
      </c>
      <c r="Q1876" t="s">
        <v>331</v>
      </c>
      <c r="R1876" t="s">
        <v>364</v>
      </c>
      <c r="T1876" t="s">
        <v>473</v>
      </c>
      <c r="U1876" t="s">
        <v>296</v>
      </c>
    </row>
    <row r="1877" spans="1:21" x14ac:dyDescent="0.3">
      <c r="A1877" s="1" t="s">
        <v>8494</v>
      </c>
      <c r="B1877" t="s">
        <v>453</v>
      </c>
      <c r="C1877" t="s">
        <v>8495</v>
      </c>
      <c r="D1877">
        <v>16784</v>
      </c>
      <c r="E1877" t="s">
        <v>8494</v>
      </c>
      <c r="G1877" t="s">
        <v>4240</v>
      </c>
      <c r="H1877">
        <v>3</v>
      </c>
      <c r="J1877">
        <v>27</v>
      </c>
      <c r="K1877" s="1" t="s">
        <v>453</v>
      </c>
      <c r="L1877" t="s">
        <v>2012</v>
      </c>
      <c r="M1877">
        <v>16626</v>
      </c>
      <c r="N1877">
        <v>5</v>
      </c>
      <c r="O1877">
        <v>25</v>
      </c>
      <c r="P1877" t="s">
        <v>13738</v>
      </c>
      <c r="Q1877" t="s">
        <v>399</v>
      </c>
      <c r="R1877" t="s">
        <v>931</v>
      </c>
      <c r="T1877" t="s">
        <v>640</v>
      </c>
      <c r="U1877" t="s">
        <v>296</v>
      </c>
    </row>
    <row r="1878" spans="1:21" x14ac:dyDescent="0.3">
      <c r="A1878" s="1" t="s">
        <v>8496</v>
      </c>
      <c r="B1878" t="s">
        <v>453</v>
      </c>
      <c r="C1878" t="s">
        <v>8497</v>
      </c>
      <c r="D1878">
        <v>13210</v>
      </c>
      <c r="E1878" t="s">
        <v>8496</v>
      </c>
      <c r="G1878" t="s">
        <v>8498</v>
      </c>
      <c r="J1878">
        <v>44</v>
      </c>
      <c r="K1878" s="1" t="s">
        <v>453</v>
      </c>
      <c r="L1878" t="s">
        <v>2669</v>
      </c>
      <c r="M1878">
        <v>13557</v>
      </c>
      <c r="N1878">
        <v>5</v>
      </c>
      <c r="O1878">
        <v>29</v>
      </c>
      <c r="P1878" t="s">
        <v>13739</v>
      </c>
      <c r="Q1878" t="s">
        <v>362</v>
      </c>
      <c r="R1878" t="s">
        <v>689</v>
      </c>
      <c r="T1878" t="s">
        <v>795</v>
      </c>
      <c r="U1878" t="s">
        <v>296</v>
      </c>
    </row>
    <row r="1879" spans="1:21" x14ac:dyDescent="0.3">
      <c r="A1879" s="1" t="s">
        <v>8500</v>
      </c>
      <c r="B1879" t="s">
        <v>323</v>
      </c>
      <c r="C1879" t="s">
        <v>8503</v>
      </c>
      <c r="D1879">
        <v>16792</v>
      </c>
      <c r="E1879" t="s">
        <v>8500</v>
      </c>
      <c r="G1879" t="s">
        <v>8504</v>
      </c>
      <c r="I1879" t="s">
        <v>8502</v>
      </c>
      <c r="J1879">
        <v>89</v>
      </c>
      <c r="K1879" s="1" t="s">
        <v>323</v>
      </c>
      <c r="L1879" t="s">
        <v>8501</v>
      </c>
      <c r="M1879">
        <v>16057</v>
      </c>
      <c r="N1879">
        <v>5</v>
      </c>
      <c r="O1879">
        <v>27</v>
      </c>
      <c r="P1879" t="s">
        <v>13740</v>
      </c>
      <c r="Q1879" t="s">
        <v>295</v>
      </c>
      <c r="R1879" t="s">
        <v>1618</v>
      </c>
      <c r="T1879" t="s">
        <v>1609</v>
      </c>
      <c r="U1879" t="s">
        <v>296</v>
      </c>
    </row>
    <row r="1880" spans="1:21" x14ac:dyDescent="0.3">
      <c r="A1880" s="1" t="s">
        <v>8505</v>
      </c>
      <c r="B1880" t="s">
        <v>323</v>
      </c>
      <c r="C1880" t="s">
        <v>8508</v>
      </c>
      <c r="D1880">
        <v>2982151</v>
      </c>
      <c r="E1880" t="s">
        <v>8505</v>
      </c>
      <c r="F1880" t="s">
        <v>555</v>
      </c>
      <c r="G1880" t="s">
        <v>1752</v>
      </c>
      <c r="H1880">
        <v>6</v>
      </c>
      <c r="I1880" t="s">
        <v>8507</v>
      </c>
      <c r="J1880">
        <v>89</v>
      </c>
      <c r="K1880" s="1" t="s">
        <v>323</v>
      </c>
      <c r="L1880" t="s">
        <v>8506</v>
      </c>
      <c r="M1880">
        <v>18522</v>
      </c>
      <c r="N1880">
        <v>3</v>
      </c>
      <c r="O1880">
        <v>25</v>
      </c>
      <c r="P1880" t="s">
        <v>13741</v>
      </c>
      <c r="Q1880" t="s">
        <v>305</v>
      </c>
      <c r="R1880" t="s">
        <v>965</v>
      </c>
      <c r="T1880" t="s">
        <v>957</v>
      </c>
      <c r="U1880" t="s">
        <v>306</v>
      </c>
    </row>
    <row r="1881" spans="1:21" x14ac:dyDescent="0.3">
      <c r="A1881" s="1" t="s">
        <v>8509</v>
      </c>
      <c r="B1881" t="s">
        <v>350</v>
      </c>
      <c r="C1881" t="s">
        <v>8510</v>
      </c>
      <c r="D1881">
        <v>3043278</v>
      </c>
      <c r="E1881" t="s">
        <v>8509</v>
      </c>
      <c r="G1881" t="s">
        <v>8312</v>
      </c>
      <c r="J1881">
        <v>82</v>
      </c>
      <c r="K1881" s="1" t="s">
        <v>350</v>
      </c>
      <c r="L1881" t="s">
        <v>5862</v>
      </c>
      <c r="M1881">
        <v>14715</v>
      </c>
      <c r="N1881">
        <v>2</v>
      </c>
      <c r="O1881">
        <v>29</v>
      </c>
      <c r="P1881" t="s">
        <v>13742</v>
      </c>
      <c r="Q1881" t="s">
        <v>347</v>
      </c>
      <c r="R1881" t="s">
        <v>215</v>
      </c>
      <c r="T1881" t="s">
        <v>324</v>
      </c>
      <c r="U1881" t="s">
        <v>296</v>
      </c>
    </row>
    <row r="1882" spans="1:21" x14ac:dyDescent="0.3">
      <c r="A1882" s="1" t="s">
        <v>8512</v>
      </c>
      <c r="B1882" t="s">
        <v>350</v>
      </c>
      <c r="C1882" t="s">
        <v>8515</v>
      </c>
      <c r="D1882">
        <v>2576430</v>
      </c>
      <c r="E1882" t="s">
        <v>8512</v>
      </c>
      <c r="J1882">
        <v>82</v>
      </c>
      <c r="K1882" s="1" t="s">
        <v>350</v>
      </c>
      <c r="L1882" t="s">
        <v>8514</v>
      </c>
      <c r="M1882">
        <v>17251</v>
      </c>
      <c r="N1882">
        <v>0</v>
      </c>
      <c r="P1882" t="s">
        <v>13743</v>
      </c>
      <c r="Q1882" t="s">
        <v>399</v>
      </c>
      <c r="R1882" t="s">
        <v>1600</v>
      </c>
      <c r="T1882" t="s">
        <v>8513</v>
      </c>
      <c r="U1882" t="s">
        <v>296</v>
      </c>
    </row>
    <row r="1883" spans="1:21" x14ac:dyDescent="0.3">
      <c r="A1883" s="1" t="s">
        <v>8516</v>
      </c>
      <c r="B1883" t="s">
        <v>453</v>
      </c>
      <c r="C1883" t="s">
        <v>8518</v>
      </c>
      <c r="D1883">
        <v>2972140</v>
      </c>
      <c r="E1883" t="s">
        <v>8516</v>
      </c>
      <c r="G1883" t="s">
        <v>8519</v>
      </c>
      <c r="J1883">
        <v>33</v>
      </c>
      <c r="K1883" s="1" t="s">
        <v>453</v>
      </c>
      <c r="L1883" t="s">
        <v>8517</v>
      </c>
      <c r="M1883">
        <v>19711</v>
      </c>
      <c r="N1883">
        <v>2</v>
      </c>
      <c r="O1883">
        <v>25</v>
      </c>
      <c r="P1883" t="s">
        <v>13744</v>
      </c>
      <c r="Q1883" t="s">
        <v>362</v>
      </c>
      <c r="R1883" t="s">
        <v>432</v>
      </c>
      <c r="T1883" t="s">
        <v>449</v>
      </c>
      <c r="U1883" t="s">
        <v>296</v>
      </c>
    </row>
    <row r="1884" spans="1:21" x14ac:dyDescent="0.3">
      <c r="A1884" s="1" t="s">
        <v>8520</v>
      </c>
      <c r="B1884" t="s">
        <v>439</v>
      </c>
      <c r="C1884" t="s">
        <v>8521</v>
      </c>
      <c r="D1884">
        <v>3122979</v>
      </c>
      <c r="E1884" t="s">
        <v>8520</v>
      </c>
      <c r="G1884" t="s">
        <v>8522</v>
      </c>
      <c r="H1884">
        <v>2</v>
      </c>
      <c r="J1884">
        <v>5</v>
      </c>
      <c r="K1884" s="1" t="s">
        <v>439</v>
      </c>
      <c r="L1884" t="s">
        <v>2746</v>
      </c>
      <c r="M1884">
        <v>20476</v>
      </c>
      <c r="N1884">
        <v>0</v>
      </c>
      <c r="O1884">
        <v>22</v>
      </c>
      <c r="P1884" t="s">
        <v>13745</v>
      </c>
      <c r="Q1884" t="s">
        <v>403</v>
      </c>
      <c r="R1884" t="s">
        <v>540</v>
      </c>
      <c r="T1884" t="s">
        <v>1952</v>
      </c>
      <c r="U1884" t="s">
        <v>296</v>
      </c>
    </row>
    <row r="1885" spans="1:21" x14ac:dyDescent="0.3">
      <c r="A1885" s="1" t="s">
        <v>8523</v>
      </c>
      <c r="B1885" t="s">
        <v>313</v>
      </c>
      <c r="C1885" t="s">
        <v>8524</v>
      </c>
      <c r="D1885">
        <v>3042451</v>
      </c>
      <c r="E1885" t="s">
        <v>8523</v>
      </c>
      <c r="F1885" t="s">
        <v>337</v>
      </c>
      <c r="H1885">
        <v>4</v>
      </c>
      <c r="J1885">
        <v>8</v>
      </c>
      <c r="K1885" s="1" t="s">
        <v>313</v>
      </c>
      <c r="L1885" t="s">
        <v>1739</v>
      </c>
      <c r="M1885">
        <v>19584</v>
      </c>
      <c r="N1885">
        <v>1</v>
      </c>
      <c r="P1885" t="s">
        <v>13746</v>
      </c>
      <c r="Q1885" t="s">
        <v>331</v>
      </c>
      <c r="R1885" t="s">
        <v>699</v>
      </c>
      <c r="S1885" t="s">
        <v>411</v>
      </c>
      <c r="T1885" t="s">
        <v>663</v>
      </c>
      <c r="U1885" t="s">
        <v>300</v>
      </c>
    </row>
    <row r="1886" spans="1:21" x14ac:dyDescent="0.3">
      <c r="A1886" s="1" t="s">
        <v>8525</v>
      </c>
      <c r="B1886" t="s">
        <v>565</v>
      </c>
      <c r="C1886" t="s">
        <v>8527</v>
      </c>
      <c r="D1886">
        <v>16066</v>
      </c>
      <c r="E1886" t="s">
        <v>8525</v>
      </c>
      <c r="G1886" t="s">
        <v>3160</v>
      </c>
      <c r="J1886">
        <v>30</v>
      </c>
      <c r="K1886" s="1" t="s">
        <v>453</v>
      </c>
      <c r="L1886" t="s">
        <v>8526</v>
      </c>
      <c r="M1886">
        <v>15467</v>
      </c>
      <c r="N1886">
        <v>1</v>
      </c>
      <c r="O1886">
        <v>27</v>
      </c>
      <c r="P1886" t="s">
        <v>13747</v>
      </c>
      <c r="Q1886" t="s">
        <v>331</v>
      </c>
      <c r="R1886" t="s">
        <v>832</v>
      </c>
      <c r="T1886" t="s">
        <v>2149</v>
      </c>
      <c r="U1886" t="s">
        <v>296</v>
      </c>
    </row>
    <row r="1887" spans="1:21" x14ac:dyDescent="0.3">
      <c r="A1887" s="1" t="s">
        <v>8528</v>
      </c>
      <c r="B1887" t="s">
        <v>350</v>
      </c>
      <c r="C1887" t="s">
        <v>8529</v>
      </c>
      <c r="E1887" t="s">
        <v>8528</v>
      </c>
      <c r="F1887" t="s">
        <v>539</v>
      </c>
      <c r="J1887">
        <v>14</v>
      </c>
      <c r="K1887" s="1" t="s">
        <v>350</v>
      </c>
      <c r="L1887" t="s">
        <v>5505</v>
      </c>
      <c r="M1887">
        <v>20712</v>
      </c>
      <c r="N1887">
        <v>1</v>
      </c>
      <c r="P1887" t="s">
        <v>13748</v>
      </c>
      <c r="Q1887" t="s">
        <v>494</v>
      </c>
      <c r="R1887" t="s">
        <v>1600</v>
      </c>
      <c r="T1887" t="s">
        <v>2059</v>
      </c>
      <c r="U1887" t="s">
        <v>306</v>
      </c>
    </row>
    <row r="1888" spans="1:21" x14ac:dyDescent="0.3">
      <c r="A1888" s="1" t="s">
        <v>8531</v>
      </c>
      <c r="B1888" t="s">
        <v>323</v>
      </c>
      <c r="C1888" t="s">
        <v>8532</v>
      </c>
      <c r="D1888">
        <v>3053039</v>
      </c>
      <c r="E1888" t="s">
        <v>8531</v>
      </c>
      <c r="F1888" t="s">
        <v>880</v>
      </c>
      <c r="G1888" t="s">
        <v>4303</v>
      </c>
      <c r="H1888">
        <v>40</v>
      </c>
      <c r="J1888">
        <v>85</v>
      </c>
      <c r="K1888" s="1" t="s">
        <v>323</v>
      </c>
      <c r="L1888" t="s">
        <v>4345</v>
      </c>
      <c r="M1888">
        <v>19360</v>
      </c>
      <c r="N1888">
        <v>1</v>
      </c>
      <c r="O1888">
        <v>23</v>
      </c>
      <c r="P1888" t="s">
        <v>13749</v>
      </c>
      <c r="Q1888" t="s">
        <v>295</v>
      </c>
      <c r="R1888" t="s">
        <v>965</v>
      </c>
      <c r="T1888" t="s">
        <v>4225</v>
      </c>
      <c r="U1888" t="s">
        <v>300</v>
      </c>
    </row>
    <row r="1889" spans="1:21" x14ac:dyDescent="0.3">
      <c r="A1889" s="1" t="s">
        <v>8533</v>
      </c>
      <c r="B1889" t="s">
        <v>313</v>
      </c>
      <c r="C1889" t="s">
        <v>8534</v>
      </c>
      <c r="D1889">
        <v>3044719</v>
      </c>
      <c r="E1889" t="s">
        <v>8533</v>
      </c>
      <c r="G1889" t="s">
        <v>1923</v>
      </c>
      <c r="J1889">
        <v>4</v>
      </c>
      <c r="K1889" s="1" t="s">
        <v>313</v>
      </c>
      <c r="L1889" t="s">
        <v>1279</v>
      </c>
      <c r="M1889">
        <v>20317</v>
      </c>
      <c r="N1889">
        <v>0</v>
      </c>
      <c r="O1889">
        <v>23</v>
      </c>
      <c r="P1889" t="s">
        <v>13750</v>
      </c>
      <c r="Q1889" t="s">
        <v>426</v>
      </c>
      <c r="R1889" t="s">
        <v>319</v>
      </c>
      <c r="T1889" t="s">
        <v>488</v>
      </c>
      <c r="U1889" t="s">
        <v>296</v>
      </c>
    </row>
    <row r="1890" spans="1:21" x14ac:dyDescent="0.3">
      <c r="A1890" s="1" t="s">
        <v>8535</v>
      </c>
      <c r="B1890" t="s">
        <v>565</v>
      </c>
      <c r="C1890" t="s">
        <v>8537</v>
      </c>
      <c r="D1890">
        <v>13538</v>
      </c>
      <c r="E1890" t="s">
        <v>8535</v>
      </c>
      <c r="G1890" t="s">
        <v>8538</v>
      </c>
      <c r="J1890">
        <v>47</v>
      </c>
      <c r="K1890" s="1" t="s">
        <v>453</v>
      </c>
      <c r="L1890" t="s">
        <v>8536</v>
      </c>
      <c r="M1890">
        <v>13653</v>
      </c>
      <c r="N1890">
        <v>5</v>
      </c>
      <c r="O1890">
        <v>31</v>
      </c>
      <c r="P1890" t="s">
        <v>13751</v>
      </c>
      <c r="Q1890" t="s">
        <v>331</v>
      </c>
      <c r="R1890" t="s">
        <v>551</v>
      </c>
      <c r="T1890" t="s">
        <v>4871</v>
      </c>
      <c r="U1890" t="s">
        <v>296</v>
      </c>
    </row>
    <row r="1891" spans="1:21" x14ac:dyDescent="0.3">
      <c r="A1891" s="1" t="s">
        <v>8539</v>
      </c>
      <c r="B1891" t="s">
        <v>565</v>
      </c>
      <c r="C1891" t="s">
        <v>8541</v>
      </c>
      <c r="D1891">
        <v>2515270</v>
      </c>
      <c r="E1891" t="s">
        <v>8539</v>
      </c>
      <c r="F1891" t="s">
        <v>373</v>
      </c>
      <c r="G1891" t="s">
        <v>8542</v>
      </c>
      <c r="H1891">
        <v>6</v>
      </c>
      <c r="I1891" t="s">
        <v>8540</v>
      </c>
      <c r="J1891">
        <v>46</v>
      </c>
      <c r="K1891" s="1" t="s">
        <v>453</v>
      </c>
      <c r="L1891" t="s">
        <v>4380</v>
      </c>
      <c r="M1891">
        <v>16928</v>
      </c>
      <c r="N1891">
        <v>4</v>
      </c>
      <c r="O1891">
        <v>27</v>
      </c>
      <c r="P1891" t="s">
        <v>13752</v>
      </c>
      <c r="Q1891" t="s">
        <v>362</v>
      </c>
      <c r="R1891" t="s">
        <v>585</v>
      </c>
      <c r="T1891" t="s">
        <v>370</v>
      </c>
      <c r="U1891" t="s">
        <v>300</v>
      </c>
    </row>
    <row r="1892" spans="1:21" x14ac:dyDescent="0.3">
      <c r="A1892" s="1" t="s">
        <v>93</v>
      </c>
      <c r="B1892" t="s">
        <v>453</v>
      </c>
      <c r="C1892" t="s">
        <v>8546</v>
      </c>
      <c r="D1892">
        <v>2576414</v>
      </c>
      <c r="E1892" t="s">
        <v>93</v>
      </c>
      <c r="F1892" t="s">
        <v>539</v>
      </c>
      <c r="G1892" t="s">
        <v>8547</v>
      </c>
      <c r="H1892">
        <v>5</v>
      </c>
      <c r="I1892" t="s">
        <v>8545</v>
      </c>
      <c r="J1892">
        <v>31</v>
      </c>
      <c r="K1892" s="1" t="s">
        <v>453</v>
      </c>
      <c r="L1892" t="s">
        <v>8544</v>
      </c>
      <c r="M1892">
        <v>17217</v>
      </c>
      <c r="N1892">
        <v>4</v>
      </c>
      <c r="O1892">
        <v>27</v>
      </c>
      <c r="P1892" t="s">
        <v>13753</v>
      </c>
      <c r="Q1892" t="s">
        <v>362</v>
      </c>
      <c r="R1892" t="s">
        <v>432</v>
      </c>
      <c r="S1892" t="s">
        <v>388</v>
      </c>
      <c r="T1892" t="s">
        <v>8543</v>
      </c>
      <c r="U1892" t="s">
        <v>300</v>
      </c>
    </row>
    <row r="1893" spans="1:21" x14ac:dyDescent="0.3">
      <c r="A1893" s="1" t="s">
        <v>139</v>
      </c>
      <c r="B1893" t="s">
        <v>350</v>
      </c>
      <c r="C1893" t="s">
        <v>8550</v>
      </c>
      <c r="D1893">
        <v>14924</v>
      </c>
      <c r="E1893" t="s">
        <v>139</v>
      </c>
      <c r="F1893" t="s">
        <v>304</v>
      </c>
      <c r="G1893" t="s">
        <v>7819</v>
      </c>
      <c r="H1893">
        <v>1</v>
      </c>
      <c r="I1893" t="s">
        <v>8549</v>
      </c>
      <c r="J1893">
        <v>13</v>
      </c>
      <c r="K1893" s="1" t="s">
        <v>350</v>
      </c>
      <c r="L1893" t="s">
        <v>7624</v>
      </c>
      <c r="M1893">
        <v>14005</v>
      </c>
      <c r="N1893">
        <v>7</v>
      </c>
      <c r="O1893">
        <v>29</v>
      </c>
      <c r="P1893" t="s">
        <v>13754</v>
      </c>
      <c r="Q1893" t="s">
        <v>494</v>
      </c>
      <c r="R1893" t="s">
        <v>487</v>
      </c>
      <c r="T1893" t="s">
        <v>8548</v>
      </c>
      <c r="U1893" t="s">
        <v>300</v>
      </c>
    </row>
    <row r="1894" spans="1:21" x14ac:dyDescent="0.3">
      <c r="A1894" s="1" t="s">
        <v>8552</v>
      </c>
      <c r="B1894" t="s">
        <v>350</v>
      </c>
      <c r="C1894" t="s">
        <v>8555</v>
      </c>
      <c r="D1894">
        <v>15102</v>
      </c>
      <c r="E1894" t="s">
        <v>8552</v>
      </c>
      <c r="F1894" t="s">
        <v>373</v>
      </c>
      <c r="G1894" t="s">
        <v>2534</v>
      </c>
      <c r="H1894">
        <v>2</v>
      </c>
      <c r="I1894" t="s">
        <v>8554</v>
      </c>
      <c r="J1894">
        <v>82</v>
      </c>
      <c r="K1894" s="1" t="s">
        <v>350</v>
      </c>
      <c r="L1894" t="s">
        <v>2116</v>
      </c>
      <c r="M1894">
        <v>13788</v>
      </c>
      <c r="N1894">
        <v>7</v>
      </c>
      <c r="O1894">
        <v>29</v>
      </c>
      <c r="P1894" t="s">
        <v>13755</v>
      </c>
      <c r="Q1894" t="s">
        <v>310</v>
      </c>
      <c r="R1894" t="s">
        <v>319</v>
      </c>
      <c r="T1894" t="s">
        <v>8553</v>
      </c>
      <c r="U1894" t="s">
        <v>300</v>
      </c>
    </row>
    <row r="1895" spans="1:21" x14ac:dyDescent="0.3">
      <c r="A1895" s="1" t="s">
        <v>160</v>
      </c>
      <c r="B1895" t="s">
        <v>350</v>
      </c>
      <c r="C1895" t="s">
        <v>8557</v>
      </c>
      <c r="D1895">
        <v>13295</v>
      </c>
      <c r="E1895" t="s">
        <v>160</v>
      </c>
      <c r="F1895" t="s">
        <v>1392</v>
      </c>
      <c r="G1895" t="s">
        <v>8558</v>
      </c>
      <c r="H1895">
        <v>1</v>
      </c>
      <c r="I1895" t="s">
        <v>8556</v>
      </c>
      <c r="J1895">
        <v>10</v>
      </c>
      <c r="K1895" s="1" t="s">
        <v>350</v>
      </c>
      <c r="L1895" t="s">
        <v>636</v>
      </c>
      <c r="M1895">
        <v>11063</v>
      </c>
      <c r="N1895">
        <v>9</v>
      </c>
      <c r="O1895">
        <v>32</v>
      </c>
      <c r="P1895" t="s">
        <v>13756</v>
      </c>
      <c r="Q1895" t="s">
        <v>362</v>
      </c>
      <c r="R1895" t="s">
        <v>395</v>
      </c>
      <c r="S1895" t="s">
        <v>388</v>
      </c>
      <c r="T1895" t="s">
        <v>2801</v>
      </c>
      <c r="U1895" t="s">
        <v>300</v>
      </c>
    </row>
    <row r="1896" spans="1:21" x14ac:dyDescent="0.3">
      <c r="A1896" s="1" t="s">
        <v>8559</v>
      </c>
      <c r="C1896" t="s">
        <v>8561</v>
      </c>
      <c r="E1896" t="s">
        <v>8559</v>
      </c>
      <c r="J1896">
        <v>0</v>
      </c>
      <c r="K1896" s="1" t="s">
        <v>297</v>
      </c>
      <c r="L1896" t="s">
        <v>8560</v>
      </c>
      <c r="M1896">
        <v>18839</v>
      </c>
      <c r="N1896">
        <v>0</v>
      </c>
      <c r="P1896" t="s">
        <v>13757</v>
      </c>
      <c r="Q1896" t="s">
        <v>297</v>
      </c>
      <c r="R1896" t="s">
        <v>297</v>
      </c>
      <c r="T1896" t="s">
        <v>545</v>
      </c>
      <c r="U1896" t="s">
        <v>296</v>
      </c>
    </row>
    <row r="1897" spans="1:21" x14ac:dyDescent="0.3">
      <c r="A1897" s="1" t="s">
        <v>8562</v>
      </c>
      <c r="B1897" t="s">
        <v>350</v>
      </c>
      <c r="C1897" t="s">
        <v>8565</v>
      </c>
      <c r="D1897">
        <v>3045380</v>
      </c>
      <c r="E1897" t="s">
        <v>8562</v>
      </c>
      <c r="F1897" t="s">
        <v>1208</v>
      </c>
      <c r="G1897" t="s">
        <v>4292</v>
      </c>
      <c r="H1897">
        <v>2</v>
      </c>
      <c r="I1897" t="s">
        <v>8564</v>
      </c>
      <c r="J1897">
        <v>85</v>
      </c>
      <c r="K1897" s="1" t="s">
        <v>350</v>
      </c>
      <c r="L1897" t="s">
        <v>523</v>
      </c>
      <c r="M1897">
        <v>19348</v>
      </c>
      <c r="N1897">
        <v>2</v>
      </c>
      <c r="O1897">
        <v>24</v>
      </c>
      <c r="P1897" t="s">
        <v>13758</v>
      </c>
      <c r="Q1897" t="s">
        <v>494</v>
      </c>
      <c r="R1897" t="s">
        <v>477</v>
      </c>
      <c r="T1897" t="s">
        <v>8563</v>
      </c>
      <c r="U1897" t="s">
        <v>300</v>
      </c>
    </row>
    <row r="1898" spans="1:21" x14ac:dyDescent="0.3">
      <c r="A1898" s="1" t="s">
        <v>800</v>
      </c>
      <c r="B1898" t="s">
        <v>439</v>
      </c>
      <c r="C1898" t="s">
        <v>8567</v>
      </c>
      <c r="D1898">
        <v>5662</v>
      </c>
      <c r="E1898" t="s">
        <v>800</v>
      </c>
      <c r="G1898" t="s">
        <v>8568</v>
      </c>
      <c r="H1898">
        <v>5</v>
      </c>
      <c r="J1898">
        <v>0</v>
      </c>
      <c r="K1898" s="1" t="s">
        <v>439</v>
      </c>
      <c r="L1898" t="s">
        <v>8566</v>
      </c>
      <c r="M1898">
        <v>6902</v>
      </c>
      <c r="N1898">
        <v>12</v>
      </c>
      <c r="O1898">
        <v>35</v>
      </c>
      <c r="P1898" t="s">
        <v>13759</v>
      </c>
      <c r="Q1898" t="s">
        <v>331</v>
      </c>
      <c r="R1898" t="s">
        <v>319</v>
      </c>
      <c r="T1898" t="s">
        <v>449</v>
      </c>
      <c r="U1898" t="s">
        <v>296</v>
      </c>
    </row>
    <row r="1899" spans="1:21" x14ac:dyDescent="0.3">
      <c r="A1899" s="1" t="s">
        <v>8569</v>
      </c>
      <c r="B1899" t="s">
        <v>350</v>
      </c>
      <c r="C1899" t="s">
        <v>8571</v>
      </c>
      <c r="D1899">
        <v>3115255</v>
      </c>
      <c r="E1899" t="s">
        <v>8569</v>
      </c>
      <c r="F1899" t="s">
        <v>724</v>
      </c>
      <c r="G1899" t="s">
        <v>8572</v>
      </c>
      <c r="H1899">
        <v>2</v>
      </c>
      <c r="I1899" t="s">
        <v>8570</v>
      </c>
      <c r="J1899">
        <v>10</v>
      </c>
      <c r="K1899" s="1" t="s">
        <v>350</v>
      </c>
      <c r="L1899" t="s">
        <v>1354</v>
      </c>
      <c r="M1899">
        <v>20487</v>
      </c>
      <c r="N1899">
        <v>1</v>
      </c>
      <c r="O1899">
        <v>22</v>
      </c>
      <c r="P1899" t="s">
        <v>13760</v>
      </c>
      <c r="Q1899" t="s">
        <v>399</v>
      </c>
      <c r="R1899" t="s">
        <v>646</v>
      </c>
      <c r="T1899" t="s">
        <v>502</v>
      </c>
      <c r="U1899" t="s">
        <v>300</v>
      </c>
    </row>
    <row r="1900" spans="1:21" x14ac:dyDescent="0.3">
      <c r="A1900" s="1" t="s">
        <v>8573</v>
      </c>
      <c r="B1900" t="s">
        <v>350</v>
      </c>
      <c r="C1900" t="s">
        <v>8577</v>
      </c>
      <c r="D1900">
        <v>14269</v>
      </c>
      <c r="E1900" t="s">
        <v>8573</v>
      </c>
      <c r="F1900" t="s">
        <v>491</v>
      </c>
      <c r="G1900" t="s">
        <v>3854</v>
      </c>
      <c r="H1900">
        <v>2</v>
      </c>
      <c r="I1900" t="s">
        <v>8576</v>
      </c>
      <c r="J1900">
        <v>15</v>
      </c>
      <c r="K1900" s="1" t="s">
        <v>350</v>
      </c>
      <c r="L1900" t="s">
        <v>8575</v>
      </c>
      <c r="M1900">
        <v>16728</v>
      </c>
      <c r="N1900">
        <v>8</v>
      </c>
      <c r="O1900">
        <v>30</v>
      </c>
      <c r="P1900" t="s">
        <v>13761</v>
      </c>
      <c r="Q1900" t="s">
        <v>320</v>
      </c>
      <c r="R1900" t="s">
        <v>794</v>
      </c>
      <c r="T1900" t="s">
        <v>8574</v>
      </c>
      <c r="U1900" t="s">
        <v>300</v>
      </c>
    </row>
    <row r="1901" spans="1:21" x14ac:dyDescent="0.3">
      <c r="A1901" s="1" t="s">
        <v>8578</v>
      </c>
      <c r="B1901" t="s">
        <v>350</v>
      </c>
      <c r="C1901" t="s">
        <v>8579</v>
      </c>
      <c r="E1901" t="s">
        <v>8578</v>
      </c>
      <c r="G1901" t="s">
        <v>8580</v>
      </c>
      <c r="J1901">
        <v>15</v>
      </c>
      <c r="K1901" s="1" t="s">
        <v>350</v>
      </c>
      <c r="L1901" t="s">
        <v>836</v>
      </c>
      <c r="M1901">
        <v>10946</v>
      </c>
      <c r="N1901">
        <v>5</v>
      </c>
      <c r="O1901">
        <v>31</v>
      </c>
      <c r="P1901" t="s">
        <v>13762</v>
      </c>
      <c r="Q1901" t="s">
        <v>295</v>
      </c>
      <c r="R1901" t="s">
        <v>1240</v>
      </c>
      <c r="T1901" t="s">
        <v>649</v>
      </c>
      <c r="U1901" t="s">
        <v>296</v>
      </c>
    </row>
    <row r="1902" spans="1:21" x14ac:dyDescent="0.3">
      <c r="A1902" s="1" t="s">
        <v>8581</v>
      </c>
      <c r="B1902" t="s">
        <v>313</v>
      </c>
      <c r="C1902" t="s">
        <v>8583</v>
      </c>
      <c r="D1902">
        <v>3053315</v>
      </c>
      <c r="E1902" t="s">
        <v>8581</v>
      </c>
      <c r="G1902" t="s">
        <v>2462</v>
      </c>
      <c r="H1902">
        <v>1</v>
      </c>
      <c r="I1902" t="s">
        <v>8582</v>
      </c>
      <c r="J1902">
        <v>66</v>
      </c>
      <c r="K1902" s="1" t="s">
        <v>313</v>
      </c>
      <c r="L1902" t="s">
        <v>604</v>
      </c>
      <c r="M1902">
        <v>20222</v>
      </c>
      <c r="N1902">
        <v>1</v>
      </c>
      <c r="O1902">
        <v>24</v>
      </c>
      <c r="P1902" t="s">
        <v>13763</v>
      </c>
      <c r="Q1902" t="s">
        <v>310</v>
      </c>
      <c r="R1902" t="s">
        <v>343</v>
      </c>
      <c r="T1902" t="s">
        <v>2396</v>
      </c>
      <c r="U1902" t="s">
        <v>296</v>
      </c>
    </row>
    <row r="1903" spans="1:21" x14ac:dyDescent="0.3">
      <c r="A1903" s="1" t="s">
        <v>8585</v>
      </c>
      <c r="B1903" t="s">
        <v>323</v>
      </c>
      <c r="C1903" t="s">
        <v>8588</v>
      </c>
      <c r="D1903">
        <v>3046413</v>
      </c>
      <c r="E1903" t="s">
        <v>8585</v>
      </c>
      <c r="G1903" t="s">
        <v>5225</v>
      </c>
      <c r="I1903" t="s">
        <v>8587</v>
      </c>
      <c r="J1903">
        <v>85</v>
      </c>
      <c r="K1903" s="1" t="s">
        <v>323</v>
      </c>
      <c r="L1903" t="s">
        <v>8586</v>
      </c>
      <c r="M1903">
        <v>16962</v>
      </c>
      <c r="N1903">
        <v>4</v>
      </c>
      <c r="O1903">
        <v>27</v>
      </c>
      <c r="P1903" t="s">
        <v>13764</v>
      </c>
      <c r="Q1903" t="s">
        <v>295</v>
      </c>
      <c r="R1903" t="s">
        <v>662</v>
      </c>
      <c r="T1903" t="s">
        <v>990</v>
      </c>
      <c r="U1903" t="s">
        <v>296</v>
      </c>
    </row>
    <row r="1904" spans="1:21" x14ac:dyDescent="0.3">
      <c r="A1904" s="1" t="s">
        <v>438</v>
      </c>
      <c r="B1904" t="s">
        <v>453</v>
      </c>
      <c r="C1904" t="s">
        <v>8590</v>
      </c>
      <c r="E1904" t="s">
        <v>438</v>
      </c>
      <c r="G1904" t="s">
        <v>8591</v>
      </c>
      <c r="J1904">
        <v>44</v>
      </c>
      <c r="K1904" s="1" t="s">
        <v>453</v>
      </c>
      <c r="L1904" t="s">
        <v>8589</v>
      </c>
      <c r="M1904">
        <v>5412</v>
      </c>
      <c r="N1904">
        <v>7</v>
      </c>
      <c r="O1904">
        <v>33</v>
      </c>
      <c r="P1904" t="s">
        <v>13765</v>
      </c>
      <c r="Q1904" t="s">
        <v>362</v>
      </c>
      <c r="R1904" t="s">
        <v>745</v>
      </c>
      <c r="T1904" t="s">
        <v>887</v>
      </c>
      <c r="U1904" t="s">
        <v>296</v>
      </c>
    </row>
    <row r="1905" spans="1:21" x14ac:dyDescent="0.3">
      <c r="A1905" s="1" t="s">
        <v>8592</v>
      </c>
      <c r="B1905" t="s">
        <v>313</v>
      </c>
      <c r="C1905" t="s">
        <v>8594</v>
      </c>
      <c r="D1905">
        <v>15864</v>
      </c>
      <c r="E1905" t="s">
        <v>8592</v>
      </c>
      <c r="F1905" t="s">
        <v>418</v>
      </c>
      <c r="G1905" t="s">
        <v>1087</v>
      </c>
      <c r="H1905">
        <v>3</v>
      </c>
      <c r="I1905" t="s">
        <v>8593</v>
      </c>
      <c r="J1905">
        <v>7</v>
      </c>
      <c r="K1905" s="1" t="s">
        <v>313</v>
      </c>
      <c r="L1905" t="s">
        <v>829</v>
      </c>
      <c r="M1905">
        <v>14895</v>
      </c>
      <c r="N1905">
        <v>6</v>
      </c>
      <c r="O1905">
        <v>28</v>
      </c>
      <c r="P1905" t="s">
        <v>13766</v>
      </c>
      <c r="Q1905" t="s">
        <v>347</v>
      </c>
      <c r="R1905" t="s">
        <v>977</v>
      </c>
      <c r="T1905" t="s">
        <v>6068</v>
      </c>
      <c r="U1905" t="s">
        <v>300</v>
      </c>
    </row>
    <row r="1906" spans="1:21" x14ac:dyDescent="0.3">
      <c r="A1906" s="1" t="s">
        <v>8596</v>
      </c>
      <c r="B1906" t="s">
        <v>350</v>
      </c>
      <c r="C1906" t="s">
        <v>8598</v>
      </c>
      <c r="D1906">
        <v>2576868</v>
      </c>
      <c r="E1906" t="s">
        <v>8596</v>
      </c>
      <c r="F1906" t="s">
        <v>491</v>
      </c>
      <c r="G1906" t="s">
        <v>4454</v>
      </c>
      <c r="H1906">
        <v>2</v>
      </c>
      <c r="I1906" t="s">
        <v>8597</v>
      </c>
      <c r="J1906">
        <v>82</v>
      </c>
      <c r="K1906" s="1" t="s">
        <v>350</v>
      </c>
      <c r="L1906" t="s">
        <v>1294</v>
      </c>
      <c r="M1906">
        <v>18443</v>
      </c>
      <c r="N1906">
        <v>3</v>
      </c>
      <c r="O1906">
        <v>26</v>
      </c>
      <c r="P1906" t="s">
        <v>13767</v>
      </c>
      <c r="Q1906" t="s">
        <v>347</v>
      </c>
      <c r="R1906" t="s">
        <v>540</v>
      </c>
      <c r="T1906" t="s">
        <v>590</v>
      </c>
      <c r="U1906" t="s">
        <v>300</v>
      </c>
    </row>
    <row r="1907" spans="1:21" x14ac:dyDescent="0.3">
      <c r="A1907" s="1" t="s">
        <v>8600</v>
      </c>
      <c r="B1907" t="s">
        <v>350</v>
      </c>
      <c r="C1907" t="s">
        <v>8602</v>
      </c>
      <c r="D1907">
        <v>3871102</v>
      </c>
      <c r="E1907" t="s">
        <v>8600</v>
      </c>
      <c r="F1907" t="s">
        <v>710</v>
      </c>
      <c r="G1907" t="s">
        <v>8412</v>
      </c>
      <c r="J1907">
        <v>1</v>
      </c>
      <c r="K1907" s="1" t="s">
        <v>350</v>
      </c>
      <c r="L1907" t="s">
        <v>8601</v>
      </c>
      <c r="M1907">
        <v>20939</v>
      </c>
      <c r="N1907">
        <v>0</v>
      </c>
      <c r="O1907">
        <v>23</v>
      </c>
      <c r="P1907" t="s">
        <v>13768</v>
      </c>
      <c r="Q1907" t="s">
        <v>320</v>
      </c>
      <c r="R1907" t="s">
        <v>727</v>
      </c>
      <c r="T1907" t="s">
        <v>649</v>
      </c>
      <c r="U1907" t="s">
        <v>300</v>
      </c>
    </row>
    <row r="1908" spans="1:21" x14ac:dyDescent="0.3">
      <c r="A1908" s="1" t="s">
        <v>8603</v>
      </c>
      <c r="B1908" t="s">
        <v>313</v>
      </c>
      <c r="C1908" t="s">
        <v>8605</v>
      </c>
      <c r="E1908" t="s">
        <v>8603</v>
      </c>
      <c r="G1908" t="s">
        <v>8606</v>
      </c>
      <c r="J1908">
        <v>3</v>
      </c>
      <c r="K1908" s="1" t="s">
        <v>313</v>
      </c>
      <c r="L1908" t="s">
        <v>8604</v>
      </c>
      <c r="M1908">
        <v>8842</v>
      </c>
      <c r="N1908">
        <v>23</v>
      </c>
      <c r="O1908">
        <v>46</v>
      </c>
      <c r="P1908" t="s">
        <v>13769</v>
      </c>
      <c r="Q1908" t="s">
        <v>347</v>
      </c>
      <c r="R1908" t="s">
        <v>765</v>
      </c>
      <c r="T1908" t="s">
        <v>536</v>
      </c>
      <c r="U1908" t="s">
        <v>296</v>
      </c>
    </row>
    <row r="1909" spans="1:21" x14ac:dyDescent="0.3">
      <c r="A1909" s="1" t="s">
        <v>8607</v>
      </c>
      <c r="B1909" t="s">
        <v>313</v>
      </c>
      <c r="C1909" t="s">
        <v>8610</v>
      </c>
      <c r="D1909">
        <v>2577243</v>
      </c>
      <c r="E1909" t="s">
        <v>8607</v>
      </c>
      <c r="F1909" t="s">
        <v>390</v>
      </c>
      <c r="G1909" t="s">
        <v>5866</v>
      </c>
      <c r="H1909">
        <v>3</v>
      </c>
      <c r="I1909" t="s">
        <v>8609</v>
      </c>
      <c r="J1909">
        <v>2</v>
      </c>
      <c r="K1909" s="1" t="s">
        <v>313</v>
      </c>
      <c r="L1909" t="s">
        <v>8608</v>
      </c>
      <c r="M1909">
        <v>17966</v>
      </c>
      <c r="N1909">
        <v>3</v>
      </c>
      <c r="O1909">
        <v>26</v>
      </c>
      <c r="P1909" t="s">
        <v>13770</v>
      </c>
      <c r="Q1909" t="s">
        <v>331</v>
      </c>
      <c r="R1909" t="s">
        <v>668</v>
      </c>
      <c r="T1909" t="s">
        <v>293</v>
      </c>
      <c r="U1909" t="s">
        <v>300</v>
      </c>
    </row>
    <row r="1910" spans="1:21" x14ac:dyDescent="0.3">
      <c r="A1910" s="1" t="s">
        <v>8611</v>
      </c>
      <c r="B1910" t="s">
        <v>323</v>
      </c>
      <c r="C1910" t="s">
        <v>8614</v>
      </c>
      <c r="D1910">
        <v>3144999</v>
      </c>
      <c r="E1910" t="s">
        <v>8611</v>
      </c>
      <c r="F1910" t="s">
        <v>573</v>
      </c>
      <c r="G1910" t="s">
        <v>8615</v>
      </c>
      <c r="I1910" t="s">
        <v>8613</v>
      </c>
      <c r="J1910">
        <v>87</v>
      </c>
      <c r="K1910" s="1" t="s">
        <v>323</v>
      </c>
      <c r="L1910" t="s">
        <v>8612</v>
      </c>
      <c r="M1910">
        <v>18250</v>
      </c>
      <c r="N1910">
        <v>3</v>
      </c>
      <c r="O1910">
        <v>27</v>
      </c>
      <c r="P1910" t="s">
        <v>13771</v>
      </c>
      <c r="Q1910" t="s">
        <v>320</v>
      </c>
      <c r="R1910" t="s">
        <v>1056</v>
      </c>
      <c r="T1910" t="s">
        <v>1720</v>
      </c>
      <c r="U1910" t="s">
        <v>306</v>
      </c>
    </row>
    <row r="1911" spans="1:21" x14ac:dyDescent="0.3">
      <c r="A1911" s="1" t="s">
        <v>8616</v>
      </c>
      <c r="C1911" t="s">
        <v>8618</v>
      </c>
      <c r="E1911" t="s">
        <v>8616</v>
      </c>
      <c r="J1911">
        <v>0</v>
      </c>
      <c r="K1911" s="1" t="s">
        <v>297</v>
      </c>
      <c r="L1911" t="s">
        <v>8617</v>
      </c>
      <c r="M1911">
        <v>19804</v>
      </c>
      <c r="N1911">
        <v>0</v>
      </c>
      <c r="P1911" t="s">
        <v>13772</v>
      </c>
      <c r="Q1911" t="s">
        <v>297</v>
      </c>
      <c r="R1911" t="s">
        <v>297</v>
      </c>
      <c r="T1911" t="s">
        <v>732</v>
      </c>
      <c r="U1911" t="s">
        <v>296</v>
      </c>
    </row>
    <row r="1912" spans="1:21" x14ac:dyDescent="0.3">
      <c r="A1912" s="1" t="s">
        <v>8619</v>
      </c>
      <c r="B1912" t="s">
        <v>453</v>
      </c>
      <c r="C1912" t="s">
        <v>8620</v>
      </c>
      <c r="D1912">
        <v>14884</v>
      </c>
      <c r="E1912" t="s">
        <v>8619</v>
      </c>
      <c r="G1912" t="s">
        <v>7921</v>
      </c>
      <c r="J1912">
        <v>33</v>
      </c>
      <c r="K1912" s="1" t="s">
        <v>453</v>
      </c>
      <c r="L1912" t="s">
        <v>1864</v>
      </c>
      <c r="M1912">
        <v>13902</v>
      </c>
      <c r="N1912">
        <v>7</v>
      </c>
      <c r="O1912">
        <v>29</v>
      </c>
      <c r="P1912" t="s">
        <v>13773</v>
      </c>
      <c r="Q1912" t="s">
        <v>494</v>
      </c>
      <c r="R1912" t="s">
        <v>699</v>
      </c>
      <c r="T1912" t="s">
        <v>545</v>
      </c>
      <c r="U1912" t="s">
        <v>296</v>
      </c>
    </row>
    <row r="1913" spans="1:21" x14ac:dyDescent="0.3">
      <c r="A1913" s="1" t="s">
        <v>8621</v>
      </c>
      <c r="B1913" t="s">
        <v>350</v>
      </c>
      <c r="C1913" t="s">
        <v>8622</v>
      </c>
      <c r="D1913">
        <v>3124788</v>
      </c>
      <c r="E1913" t="s">
        <v>8621</v>
      </c>
      <c r="G1913" t="s">
        <v>6166</v>
      </c>
      <c r="J1913">
        <v>85</v>
      </c>
      <c r="K1913" s="1" t="s">
        <v>350</v>
      </c>
      <c r="L1913" t="s">
        <v>3818</v>
      </c>
      <c r="M1913">
        <v>18226</v>
      </c>
      <c r="N1913">
        <v>0</v>
      </c>
      <c r="O1913">
        <v>26</v>
      </c>
      <c r="P1913" t="s">
        <v>13774</v>
      </c>
      <c r="Q1913" t="s">
        <v>347</v>
      </c>
      <c r="R1913" t="s">
        <v>727</v>
      </c>
      <c r="T1913" t="s">
        <v>4852</v>
      </c>
      <c r="U1913" t="s">
        <v>296</v>
      </c>
    </row>
    <row r="1914" spans="1:21" x14ac:dyDescent="0.3">
      <c r="A1914" s="1" t="s">
        <v>8623</v>
      </c>
      <c r="B1914" t="s">
        <v>350</v>
      </c>
      <c r="C1914" t="s">
        <v>8626</v>
      </c>
      <c r="D1914">
        <v>2513030</v>
      </c>
      <c r="E1914" t="s">
        <v>8623</v>
      </c>
      <c r="F1914" t="s">
        <v>299</v>
      </c>
      <c r="G1914" t="s">
        <v>8627</v>
      </c>
      <c r="H1914">
        <v>2</v>
      </c>
      <c r="I1914" t="s">
        <v>8625</v>
      </c>
      <c r="J1914">
        <v>11</v>
      </c>
      <c r="K1914" s="1" t="s">
        <v>350</v>
      </c>
      <c r="L1914" t="s">
        <v>495</v>
      </c>
      <c r="M1914">
        <v>16946</v>
      </c>
      <c r="N1914">
        <v>4</v>
      </c>
      <c r="O1914">
        <v>27</v>
      </c>
      <c r="P1914" t="s">
        <v>13775</v>
      </c>
      <c r="Q1914" t="s">
        <v>347</v>
      </c>
      <c r="R1914" t="s">
        <v>595</v>
      </c>
      <c r="T1914" t="s">
        <v>8624</v>
      </c>
      <c r="U1914" t="s">
        <v>300</v>
      </c>
    </row>
    <row r="1915" spans="1:21" x14ac:dyDescent="0.3">
      <c r="A1915" s="1" t="s">
        <v>8628</v>
      </c>
      <c r="B1915" t="s">
        <v>453</v>
      </c>
      <c r="C1915" t="s">
        <v>8630</v>
      </c>
      <c r="D1915">
        <v>11461</v>
      </c>
      <c r="E1915" t="s">
        <v>8628</v>
      </c>
      <c r="G1915" t="s">
        <v>5664</v>
      </c>
      <c r="J1915">
        <v>33</v>
      </c>
      <c r="K1915" s="1" t="s">
        <v>453</v>
      </c>
      <c r="L1915" t="s">
        <v>8629</v>
      </c>
      <c r="M1915">
        <v>11747</v>
      </c>
      <c r="N1915">
        <v>11</v>
      </c>
      <c r="O1915">
        <v>33</v>
      </c>
      <c r="P1915" t="s">
        <v>13776</v>
      </c>
      <c r="Q1915" t="s">
        <v>331</v>
      </c>
      <c r="R1915" t="s">
        <v>518</v>
      </c>
      <c r="T1915" t="s">
        <v>7465</v>
      </c>
      <c r="U1915" t="s">
        <v>296</v>
      </c>
    </row>
    <row r="1916" spans="1:21" x14ac:dyDescent="0.3">
      <c r="A1916" s="1" t="s">
        <v>99</v>
      </c>
      <c r="B1916" t="s">
        <v>350</v>
      </c>
      <c r="C1916" t="s">
        <v>8632</v>
      </c>
      <c r="D1916">
        <v>3042910</v>
      </c>
      <c r="E1916" t="s">
        <v>99</v>
      </c>
      <c r="F1916" t="s">
        <v>672</v>
      </c>
      <c r="G1916" t="s">
        <v>4287</v>
      </c>
      <c r="H1916">
        <v>2</v>
      </c>
      <c r="I1916" t="s">
        <v>8631</v>
      </c>
      <c r="J1916">
        <v>81</v>
      </c>
      <c r="K1916" s="1" t="s">
        <v>350</v>
      </c>
      <c r="L1916" t="s">
        <v>7228</v>
      </c>
      <c r="M1916">
        <v>18089</v>
      </c>
      <c r="N1916">
        <v>3</v>
      </c>
      <c r="O1916">
        <v>24</v>
      </c>
      <c r="P1916" t="s">
        <v>13777</v>
      </c>
      <c r="Q1916" t="s">
        <v>331</v>
      </c>
      <c r="R1916" t="s">
        <v>759</v>
      </c>
      <c r="T1916" t="s">
        <v>1114</v>
      </c>
      <c r="U1916" t="s">
        <v>300</v>
      </c>
    </row>
    <row r="1917" spans="1:21" x14ac:dyDescent="0.3">
      <c r="A1917" s="1" t="s">
        <v>8633</v>
      </c>
      <c r="B1917" t="s">
        <v>350</v>
      </c>
      <c r="C1917" t="s">
        <v>8635</v>
      </c>
      <c r="D1917">
        <v>3044693</v>
      </c>
      <c r="E1917" t="s">
        <v>8633</v>
      </c>
      <c r="G1917" t="s">
        <v>4228</v>
      </c>
      <c r="H1917">
        <v>1</v>
      </c>
      <c r="I1917" t="s">
        <v>8634</v>
      </c>
      <c r="J1917">
        <v>85</v>
      </c>
      <c r="K1917" s="1" t="s">
        <v>350</v>
      </c>
      <c r="L1917" t="s">
        <v>450</v>
      </c>
      <c r="M1917">
        <v>20681</v>
      </c>
      <c r="N1917">
        <v>1</v>
      </c>
      <c r="O1917">
        <v>24</v>
      </c>
      <c r="P1917" t="s">
        <v>13778</v>
      </c>
      <c r="Q1917" t="s">
        <v>362</v>
      </c>
      <c r="R1917" t="s">
        <v>733</v>
      </c>
      <c r="T1917" t="s">
        <v>422</v>
      </c>
      <c r="U1917" t="s">
        <v>296</v>
      </c>
    </row>
    <row r="1918" spans="1:21" x14ac:dyDescent="0.3">
      <c r="A1918" s="1" t="s">
        <v>8636</v>
      </c>
      <c r="C1918" t="s">
        <v>8637</v>
      </c>
      <c r="E1918" t="s">
        <v>8636</v>
      </c>
      <c r="J1918">
        <v>0</v>
      </c>
      <c r="K1918" s="1" t="s">
        <v>297</v>
      </c>
      <c r="L1918" t="s">
        <v>7907</v>
      </c>
      <c r="M1918">
        <v>19791</v>
      </c>
      <c r="N1918">
        <v>0</v>
      </c>
      <c r="P1918" t="s">
        <v>13779</v>
      </c>
      <c r="Q1918" t="s">
        <v>297</v>
      </c>
      <c r="R1918" t="s">
        <v>297</v>
      </c>
      <c r="T1918" t="s">
        <v>473</v>
      </c>
      <c r="U1918" t="s">
        <v>296</v>
      </c>
    </row>
    <row r="1919" spans="1:21" x14ac:dyDescent="0.3">
      <c r="A1919" s="1" t="s">
        <v>8638</v>
      </c>
      <c r="B1919" t="s">
        <v>350</v>
      </c>
      <c r="C1919" t="s">
        <v>8640</v>
      </c>
      <c r="D1919">
        <v>3128317</v>
      </c>
      <c r="E1919" t="s">
        <v>8638</v>
      </c>
      <c r="F1919" t="s">
        <v>1392</v>
      </c>
      <c r="G1919" t="s">
        <v>4409</v>
      </c>
      <c r="H1919">
        <v>2</v>
      </c>
      <c r="J1919">
        <v>15</v>
      </c>
      <c r="K1919" s="1" t="s">
        <v>350</v>
      </c>
      <c r="L1919" t="s">
        <v>8639</v>
      </c>
      <c r="M1919">
        <v>21115</v>
      </c>
      <c r="N1919">
        <v>0</v>
      </c>
      <c r="O1919">
        <v>22</v>
      </c>
      <c r="P1919" t="s">
        <v>13780</v>
      </c>
      <c r="Q1919" t="s">
        <v>331</v>
      </c>
      <c r="R1919" t="s">
        <v>369</v>
      </c>
      <c r="T1919" t="s">
        <v>7485</v>
      </c>
      <c r="U1919" t="s">
        <v>300</v>
      </c>
    </row>
    <row r="1920" spans="1:21" x14ac:dyDescent="0.3">
      <c r="A1920" s="1" t="s">
        <v>8641</v>
      </c>
      <c r="B1920" t="s">
        <v>313</v>
      </c>
      <c r="C1920" t="s">
        <v>8644</v>
      </c>
      <c r="D1920">
        <v>3052450</v>
      </c>
      <c r="E1920" t="s">
        <v>8641</v>
      </c>
      <c r="F1920" t="s">
        <v>491</v>
      </c>
      <c r="G1920" t="s">
        <v>1357</v>
      </c>
      <c r="H1920">
        <v>3</v>
      </c>
      <c r="I1920" t="s">
        <v>8643</v>
      </c>
      <c r="J1920">
        <v>5</v>
      </c>
      <c r="K1920" s="1" t="s">
        <v>313</v>
      </c>
      <c r="L1920" t="s">
        <v>8642</v>
      </c>
      <c r="M1920">
        <v>20037</v>
      </c>
      <c r="N1920">
        <v>1</v>
      </c>
      <c r="O1920">
        <v>25</v>
      </c>
      <c r="P1920" t="s">
        <v>13781</v>
      </c>
      <c r="Q1920" t="s">
        <v>347</v>
      </c>
      <c r="R1920" t="s">
        <v>377</v>
      </c>
      <c r="T1920" t="s">
        <v>712</v>
      </c>
      <c r="U1920" t="s">
        <v>306</v>
      </c>
    </row>
    <row r="1921" spans="1:21" x14ac:dyDescent="0.3">
      <c r="A1921" s="1" t="s">
        <v>8645</v>
      </c>
      <c r="B1921" t="s">
        <v>350</v>
      </c>
      <c r="C1921" t="s">
        <v>8646</v>
      </c>
      <c r="E1921" t="s">
        <v>8645</v>
      </c>
      <c r="J1921">
        <v>0</v>
      </c>
      <c r="K1921" s="1" t="s">
        <v>350</v>
      </c>
      <c r="L1921" t="s">
        <v>516</v>
      </c>
      <c r="M1921">
        <v>17718</v>
      </c>
      <c r="P1921" t="s">
        <v>13782</v>
      </c>
      <c r="Q1921" t="s">
        <v>297</v>
      </c>
      <c r="R1921" t="s">
        <v>297</v>
      </c>
      <c r="T1921" t="s">
        <v>3645</v>
      </c>
      <c r="U1921" t="s">
        <v>296</v>
      </c>
    </row>
    <row r="1922" spans="1:21" x14ac:dyDescent="0.3">
      <c r="A1922" s="1" t="s">
        <v>8647</v>
      </c>
      <c r="B1922" t="s">
        <v>323</v>
      </c>
      <c r="C1922" t="s">
        <v>8650</v>
      </c>
      <c r="D1922">
        <v>15284</v>
      </c>
      <c r="E1922" t="s">
        <v>8647</v>
      </c>
      <c r="F1922" t="s">
        <v>901</v>
      </c>
      <c r="G1922" t="s">
        <v>3720</v>
      </c>
      <c r="I1922" t="s">
        <v>8649</v>
      </c>
      <c r="J1922">
        <v>85</v>
      </c>
      <c r="K1922" s="1" t="s">
        <v>8584</v>
      </c>
      <c r="L1922" t="s">
        <v>8648</v>
      </c>
      <c r="M1922">
        <v>14707</v>
      </c>
      <c r="N1922">
        <v>7</v>
      </c>
      <c r="O1922">
        <v>30</v>
      </c>
      <c r="P1922" t="s">
        <v>13783</v>
      </c>
      <c r="Q1922" t="s">
        <v>678</v>
      </c>
      <c r="R1922" t="s">
        <v>509</v>
      </c>
      <c r="T1922" t="s">
        <v>1686</v>
      </c>
      <c r="U1922" t="s">
        <v>300</v>
      </c>
    </row>
    <row r="1923" spans="1:21" x14ac:dyDescent="0.3">
      <c r="A1923" s="1" t="s">
        <v>8652</v>
      </c>
      <c r="B1923" t="s">
        <v>350</v>
      </c>
      <c r="C1923" t="s">
        <v>8653</v>
      </c>
      <c r="D1923">
        <v>2575416</v>
      </c>
      <c r="E1923" t="s">
        <v>8652</v>
      </c>
      <c r="G1923" t="s">
        <v>4541</v>
      </c>
      <c r="J1923">
        <v>17</v>
      </c>
      <c r="K1923" s="1" t="s">
        <v>350</v>
      </c>
      <c r="L1923" t="s">
        <v>746</v>
      </c>
      <c r="M1923">
        <v>17906</v>
      </c>
      <c r="N1923">
        <v>3</v>
      </c>
      <c r="O1923">
        <v>26</v>
      </c>
      <c r="P1923" t="s">
        <v>13784</v>
      </c>
      <c r="Q1923" t="s">
        <v>320</v>
      </c>
      <c r="R1923" t="s">
        <v>364</v>
      </c>
      <c r="T1923" t="s">
        <v>2553</v>
      </c>
      <c r="U1923" t="s">
        <v>296</v>
      </c>
    </row>
    <row r="1924" spans="1:21" x14ac:dyDescent="0.3">
      <c r="A1924" s="1" t="s">
        <v>8654</v>
      </c>
      <c r="B1924" t="s">
        <v>323</v>
      </c>
      <c r="C1924" t="s">
        <v>8655</v>
      </c>
      <c r="D1924">
        <v>3932936</v>
      </c>
      <c r="E1924" t="s">
        <v>8654</v>
      </c>
      <c r="F1924" t="s">
        <v>342</v>
      </c>
      <c r="G1924" t="s">
        <v>8656</v>
      </c>
      <c r="H1924">
        <v>5</v>
      </c>
      <c r="J1924">
        <v>84</v>
      </c>
      <c r="K1924" s="1" t="s">
        <v>323</v>
      </c>
      <c r="L1924" t="s">
        <v>523</v>
      </c>
      <c r="M1924">
        <v>20993</v>
      </c>
      <c r="N1924">
        <v>0</v>
      </c>
      <c r="O1924">
        <v>23</v>
      </c>
      <c r="P1924" t="s">
        <v>13785</v>
      </c>
      <c r="Q1924" t="s">
        <v>426</v>
      </c>
      <c r="R1924" t="s">
        <v>528</v>
      </c>
      <c r="T1924" t="s">
        <v>1841</v>
      </c>
      <c r="U1924" t="s">
        <v>300</v>
      </c>
    </row>
    <row r="1925" spans="1:21" x14ac:dyDescent="0.3">
      <c r="A1925" s="1" t="s">
        <v>8657</v>
      </c>
      <c r="B1925" t="s">
        <v>350</v>
      </c>
      <c r="C1925" t="s">
        <v>8661</v>
      </c>
      <c r="D1925">
        <v>4002672</v>
      </c>
      <c r="E1925" t="s">
        <v>8657</v>
      </c>
      <c r="F1925" t="s">
        <v>412</v>
      </c>
      <c r="G1925" t="s">
        <v>7045</v>
      </c>
      <c r="H1925">
        <v>3</v>
      </c>
      <c r="I1925" t="s">
        <v>8660</v>
      </c>
      <c r="J1925">
        <v>49</v>
      </c>
      <c r="K1925" s="1" t="s">
        <v>350</v>
      </c>
      <c r="L1925" t="s">
        <v>8659</v>
      </c>
      <c r="M1925">
        <v>18097</v>
      </c>
      <c r="N1925">
        <v>3</v>
      </c>
      <c r="O1925">
        <v>26</v>
      </c>
      <c r="P1925" t="s">
        <v>13786</v>
      </c>
      <c r="Q1925" t="s">
        <v>426</v>
      </c>
      <c r="R1925" t="s">
        <v>501</v>
      </c>
      <c r="T1925" t="s">
        <v>8658</v>
      </c>
      <c r="U1925" t="s">
        <v>306</v>
      </c>
    </row>
    <row r="1926" spans="1:21" x14ac:dyDescent="0.3">
      <c r="A1926" s="1" t="s">
        <v>8663</v>
      </c>
      <c r="B1926" t="s">
        <v>350</v>
      </c>
      <c r="C1926" t="s">
        <v>8665</v>
      </c>
      <c r="D1926">
        <v>3056691</v>
      </c>
      <c r="E1926" t="s">
        <v>8663</v>
      </c>
      <c r="G1926" t="s">
        <v>4743</v>
      </c>
      <c r="H1926">
        <v>5</v>
      </c>
      <c r="I1926" t="s">
        <v>8664</v>
      </c>
      <c r="J1926">
        <v>19</v>
      </c>
      <c r="K1926" s="1" t="s">
        <v>350</v>
      </c>
      <c r="L1926" t="s">
        <v>2469</v>
      </c>
      <c r="M1926">
        <v>20225</v>
      </c>
      <c r="N1926">
        <v>1</v>
      </c>
      <c r="O1926">
        <v>23</v>
      </c>
      <c r="P1926" t="s">
        <v>13787</v>
      </c>
      <c r="Q1926" t="s">
        <v>403</v>
      </c>
      <c r="R1926" t="s">
        <v>395</v>
      </c>
      <c r="T1926" t="s">
        <v>6156</v>
      </c>
      <c r="U1926" t="s">
        <v>296</v>
      </c>
    </row>
    <row r="1927" spans="1:21" x14ac:dyDescent="0.3">
      <c r="A1927" s="1" t="s">
        <v>55</v>
      </c>
      <c r="B1927" t="s">
        <v>350</v>
      </c>
      <c r="C1927" t="s">
        <v>8667</v>
      </c>
      <c r="D1927">
        <v>3127306</v>
      </c>
      <c r="E1927" t="s">
        <v>55</v>
      </c>
      <c r="F1927" t="s">
        <v>539</v>
      </c>
      <c r="G1927" t="s">
        <v>5613</v>
      </c>
      <c r="H1927">
        <v>1</v>
      </c>
      <c r="I1927" t="s">
        <v>8666</v>
      </c>
      <c r="J1927">
        <v>18</v>
      </c>
      <c r="K1927" s="1" t="s">
        <v>350</v>
      </c>
      <c r="L1927" t="s">
        <v>2840</v>
      </c>
      <c r="M1927">
        <v>19854</v>
      </c>
      <c r="N1927">
        <v>1</v>
      </c>
      <c r="O1927">
        <v>23</v>
      </c>
      <c r="P1927" t="s">
        <v>13788</v>
      </c>
      <c r="Q1927" t="s">
        <v>310</v>
      </c>
      <c r="R1927" t="s">
        <v>646</v>
      </c>
      <c r="T1927" t="s">
        <v>5262</v>
      </c>
      <c r="U1927" t="s">
        <v>300</v>
      </c>
    </row>
    <row r="1928" spans="1:21" x14ac:dyDescent="0.3">
      <c r="A1928" s="1" t="s">
        <v>8668</v>
      </c>
      <c r="B1928" t="s">
        <v>453</v>
      </c>
      <c r="C1928" t="s">
        <v>8669</v>
      </c>
      <c r="D1928">
        <v>3042945</v>
      </c>
      <c r="E1928" t="s">
        <v>8668</v>
      </c>
      <c r="G1928" t="s">
        <v>1112</v>
      </c>
      <c r="J1928">
        <v>26</v>
      </c>
      <c r="K1928" s="1" t="s">
        <v>453</v>
      </c>
      <c r="L1928" t="s">
        <v>1571</v>
      </c>
      <c r="M1928">
        <v>18530</v>
      </c>
      <c r="N1928">
        <v>1</v>
      </c>
      <c r="O1928">
        <v>24</v>
      </c>
      <c r="P1928" t="s">
        <v>13789</v>
      </c>
      <c r="Q1928" t="s">
        <v>403</v>
      </c>
      <c r="R1928" t="s">
        <v>1240</v>
      </c>
      <c r="T1928" t="s">
        <v>6480</v>
      </c>
      <c r="U1928" t="s">
        <v>296</v>
      </c>
    </row>
    <row r="1929" spans="1:21" x14ac:dyDescent="0.3">
      <c r="A1929" s="1" t="s">
        <v>8670</v>
      </c>
      <c r="B1929" t="s">
        <v>453</v>
      </c>
      <c r="C1929" t="s">
        <v>8671</v>
      </c>
      <c r="D1929">
        <v>14625</v>
      </c>
      <c r="E1929" t="s">
        <v>8670</v>
      </c>
      <c r="G1929" t="s">
        <v>8672</v>
      </c>
      <c r="J1929">
        <v>25</v>
      </c>
      <c r="K1929" s="1" t="s">
        <v>453</v>
      </c>
      <c r="L1929" t="s">
        <v>2535</v>
      </c>
      <c r="M1929">
        <v>13130</v>
      </c>
      <c r="N1929">
        <v>3</v>
      </c>
      <c r="O1929">
        <v>29</v>
      </c>
      <c r="P1929" t="s">
        <v>13790</v>
      </c>
      <c r="Q1929" t="s">
        <v>403</v>
      </c>
      <c r="R1929" t="s">
        <v>606</v>
      </c>
      <c r="T1929" t="s">
        <v>3548</v>
      </c>
      <c r="U1929" t="s">
        <v>296</v>
      </c>
    </row>
    <row r="1930" spans="1:21" x14ac:dyDescent="0.3">
      <c r="A1930" s="1" t="s">
        <v>8673</v>
      </c>
      <c r="C1930" t="s">
        <v>8676</v>
      </c>
      <c r="E1930" t="s">
        <v>8673</v>
      </c>
      <c r="J1930">
        <v>0</v>
      </c>
      <c r="K1930" s="1" t="s">
        <v>297</v>
      </c>
      <c r="L1930" t="s">
        <v>8675</v>
      </c>
      <c r="M1930">
        <v>17833</v>
      </c>
      <c r="N1930">
        <v>0</v>
      </c>
      <c r="P1930" t="s">
        <v>13791</v>
      </c>
      <c r="Q1930" t="s">
        <v>297</v>
      </c>
      <c r="R1930" t="s">
        <v>297</v>
      </c>
      <c r="T1930" t="s">
        <v>8674</v>
      </c>
      <c r="U1930" t="s">
        <v>296</v>
      </c>
    </row>
    <row r="1931" spans="1:21" x14ac:dyDescent="0.3">
      <c r="A1931" s="1" t="s">
        <v>8677</v>
      </c>
      <c r="B1931" t="s">
        <v>350</v>
      </c>
      <c r="C1931" t="s">
        <v>8678</v>
      </c>
      <c r="D1931">
        <v>15078</v>
      </c>
      <c r="E1931" t="s">
        <v>8677</v>
      </c>
      <c r="G1931" t="s">
        <v>2216</v>
      </c>
      <c r="J1931">
        <v>19</v>
      </c>
      <c r="K1931" s="1" t="s">
        <v>350</v>
      </c>
      <c r="L1931" t="s">
        <v>7032</v>
      </c>
      <c r="M1931">
        <v>14405</v>
      </c>
      <c r="N1931">
        <v>5</v>
      </c>
      <c r="O1931">
        <v>28</v>
      </c>
      <c r="P1931" t="s">
        <v>13792</v>
      </c>
      <c r="Q1931" t="s">
        <v>362</v>
      </c>
      <c r="R1931" t="s">
        <v>794</v>
      </c>
      <c r="T1931" t="s">
        <v>324</v>
      </c>
      <c r="U1931" t="s">
        <v>296</v>
      </c>
    </row>
    <row r="1932" spans="1:21" x14ac:dyDescent="0.3">
      <c r="A1932" s="1" t="s">
        <v>8679</v>
      </c>
      <c r="B1932" t="s">
        <v>323</v>
      </c>
      <c r="C1932" t="s">
        <v>8681</v>
      </c>
      <c r="D1932">
        <v>13353</v>
      </c>
      <c r="E1932" t="s">
        <v>8679</v>
      </c>
      <c r="G1932" t="s">
        <v>6484</v>
      </c>
      <c r="J1932">
        <v>42</v>
      </c>
      <c r="K1932" s="1" t="s">
        <v>323</v>
      </c>
      <c r="L1932" t="s">
        <v>982</v>
      </c>
      <c r="M1932">
        <v>11100</v>
      </c>
      <c r="N1932">
        <v>4</v>
      </c>
      <c r="O1932">
        <v>29</v>
      </c>
      <c r="P1932" t="s">
        <v>13793</v>
      </c>
      <c r="Q1932" t="s">
        <v>331</v>
      </c>
      <c r="R1932" t="s">
        <v>501</v>
      </c>
      <c r="T1932" t="s">
        <v>8680</v>
      </c>
      <c r="U1932" t="s">
        <v>296</v>
      </c>
    </row>
    <row r="1933" spans="1:21" x14ac:dyDescent="0.3">
      <c r="A1933" s="1" t="s">
        <v>8682</v>
      </c>
      <c r="B1933" t="s">
        <v>350</v>
      </c>
      <c r="C1933" t="s">
        <v>8683</v>
      </c>
      <c r="E1933" t="s">
        <v>8682</v>
      </c>
      <c r="J1933">
        <v>7</v>
      </c>
      <c r="K1933" s="1" t="s">
        <v>350</v>
      </c>
      <c r="L1933" t="s">
        <v>8237</v>
      </c>
      <c r="M1933">
        <v>21382</v>
      </c>
      <c r="N1933">
        <v>0</v>
      </c>
      <c r="P1933" t="s">
        <v>13794</v>
      </c>
      <c r="Q1933" t="s">
        <v>320</v>
      </c>
      <c r="R1933" t="s">
        <v>432</v>
      </c>
      <c r="T1933" t="s">
        <v>401</v>
      </c>
      <c r="U1933" t="s">
        <v>296</v>
      </c>
    </row>
    <row r="1934" spans="1:21" x14ac:dyDescent="0.3">
      <c r="A1934" s="1" t="s">
        <v>8685</v>
      </c>
      <c r="B1934" t="s">
        <v>350</v>
      </c>
      <c r="C1934" t="s">
        <v>8686</v>
      </c>
      <c r="D1934">
        <v>3116559</v>
      </c>
      <c r="E1934" t="s">
        <v>8685</v>
      </c>
      <c r="F1934" t="s">
        <v>573</v>
      </c>
      <c r="G1934" t="s">
        <v>6801</v>
      </c>
      <c r="J1934">
        <v>10</v>
      </c>
      <c r="K1934" s="1" t="s">
        <v>350</v>
      </c>
      <c r="L1934" t="s">
        <v>1340</v>
      </c>
      <c r="M1934">
        <v>21397</v>
      </c>
      <c r="N1934">
        <v>0</v>
      </c>
      <c r="O1934">
        <v>23</v>
      </c>
      <c r="P1934" t="s">
        <v>13795</v>
      </c>
      <c r="Q1934" t="s">
        <v>403</v>
      </c>
      <c r="R1934" t="s">
        <v>66</v>
      </c>
      <c r="T1934" t="s">
        <v>654</v>
      </c>
      <c r="U1934" t="s">
        <v>300</v>
      </c>
    </row>
    <row r="1935" spans="1:21" x14ac:dyDescent="0.3">
      <c r="A1935" s="1" t="s">
        <v>8687</v>
      </c>
      <c r="B1935" t="s">
        <v>453</v>
      </c>
      <c r="C1935" t="s">
        <v>8691</v>
      </c>
      <c r="D1935">
        <v>15921</v>
      </c>
      <c r="E1935" t="s">
        <v>8687</v>
      </c>
      <c r="F1935" t="s">
        <v>481</v>
      </c>
      <c r="G1935" t="s">
        <v>8692</v>
      </c>
      <c r="H1935">
        <v>6</v>
      </c>
      <c r="I1935" t="s">
        <v>8690</v>
      </c>
      <c r="J1935">
        <v>38</v>
      </c>
      <c r="K1935" s="1" t="s">
        <v>453</v>
      </c>
      <c r="L1935" t="s">
        <v>8689</v>
      </c>
      <c r="M1935">
        <v>15185</v>
      </c>
      <c r="N1935">
        <v>6</v>
      </c>
      <c r="O1935">
        <v>30</v>
      </c>
      <c r="P1935" t="s">
        <v>13796</v>
      </c>
      <c r="Q1935" t="s">
        <v>494</v>
      </c>
      <c r="R1935" t="s">
        <v>759</v>
      </c>
      <c r="T1935" t="s">
        <v>8688</v>
      </c>
      <c r="U1935" t="s">
        <v>300</v>
      </c>
    </row>
    <row r="1936" spans="1:21" x14ac:dyDescent="0.3">
      <c r="A1936" s="1" t="s">
        <v>96</v>
      </c>
      <c r="B1936" t="s">
        <v>453</v>
      </c>
      <c r="C1936" t="s">
        <v>8694</v>
      </c>
      <c r="D1936">
        <v>2512197</v>
      </c>
      <c r="E1936" t="s">
        <v>96</v>
      </c>
      <c r="F1936" t="s">
        <v>316</v>
      </c>
      <c r="G1936" t="s">
        <v>8627</v>
      </c>
      <c r="H1936">
        <v>4</v>
      </c>
      <c r="I1936" t="s">
        <v>8693</v>
      </c>
      <c r="J1936">
        <v>45</v>
      </c>
      <c r="K1936" s="1" t="s">
        <v>453</v>
      </c>
      <c r="L1936" t="s">
        <v>829</v>
      </c>
      <c r="M1936">
        <v>17360</v>
      </c>
      <c r="N1936">
        <v>4</v>
      </c>
      <c r="O1936">
        <v>27</v>
      </c>
      <c r="P1936" t="s">
        <v>13797</v>
      </c>
      <c r="Q1936" t="s">
        <v>320</v>
      </c>
      <c r="R1936" t="s">
        <v>1198</v>
      </c>
      <c r="T1936" t="s">
        <v>7270</v>
      </c>
      <c r="U1936" t="s">
        <v>300</v>
      </c>
    </row>
    <row r="1937" spans="1:21" x14ac:dyDescent="0.3">
      <c r="A1937" s="1" t="s">
        <v>8695</v>
      </c>
      <c r="B1937" t="s">
        <v>350</v>
      </c>
      <c r="C1937" t="s">
        <v>8697</v>
      </c>
      <c r="D1937">
        <v>3115443</v>
      </c>
      <c r="E1937" t="s">
        <v>8695</v>
      </c>
      <c r="F1937" t="s">
        <v>555</v>
      </c>
      <c r="G1937" t="s">
        <v>1363</v>
      </c>
      <c r="H1937">
        <v>4</v>
      </c>
      <c r="J1937">
        <v>16</v>
      </c>
      <c r="K1937" s="1" t="s">
        <v>350</v>
      </c>
      <c r="L1937" t="s">
        <v>8696</v>
      </c>
      <c r="M1937">
        <v>19280</v>
      </c>
      <c r="N1937">
        <v>2</v>
      </c>
      <c r="O1937">
        <v>25</v>
      </c>
      <c r="P1937" t="s">
        <v>13798</v>
      </c>
      <c r="Q1937" t="s">
        <v>426</v>
      </c>
      <c r="R1937" t="s">
        <v>349</v>
      </c>
      <c r="T1937" t="s">
        <v>293</v>
      </c>
      <c r="U1937" t="s">
        <v>300</v>
      </c>
    </row>
    <row r="1938" spans="1:21" x14ac:dyDescent="0.3">
      <c r="A1938" s="1" t="s">
        <v>8698</v>
      </c>
      <c r="B1938" t="s">
        <v>323</v>
      </c>
      <c r="C1938" t="s">
        <v>8700</v>
      </c>
      <c r="D1938">
        <v>2971428</v>
      </c>
      <c r="E1938" t="s">
        <v>8698</v>
      </c>
      <c r="G1938" t="s">
        <v>4657</v>
      </c>
      <c r="H1938">
        <v>7</v>
      </c>
      <c r="J1938">
        <v>85</v>
      </c>
      <c r="K1938" s="1" t="s">
        <v>323</v>
      </c>
      <c r="L1938" t="s">
        <v>8699</v>
      </c>
      <c r="M1938">
        <v>18753</v>
      </c>
      <c r="N1938">
        <v>0</v>
      </c>
      <c r="O1938">
        <v>25</v>
      </c>
      <c r="P1938" t="s">
        <v>13799</v>
      </c>
      <c r="Q1938" t="s">
        <v>295</v>
      </c>
      <c r="R1938" t="s">
        <v>514</v>
      </c>
      <c r="T1938" t="s">
        <v>2179</v>
      </c>
      <c r="U1938" t="s">
        <v>296</v>
      </c>
    </row>
    <row r="1939" spans="1:21" x14ac:dyDescent="0.3">
      <c r="A1939" s="1" t="s">
        <v>8701</v>
      </c>
      <c r="B1939" t="s">
        <v>323</v>
      </c>
      <c r="C1939" t="s">
        <v>8704</v>
      </c>
      <c r="D1939">
        <v>12548</v>
      </c>
      <c r="E1939" t="s">
        <v>8701</v>
      </c>
      <c r="G1939" t="s">
        <v>6842</v>
      </c>
      <c r="H1939">
        <v>4</v>
      </c>
      <c r="J1939">
        <v>83</v>
      </c>
      <c r="K1939" s="1" t="s">
        <v>323</v>
      </c>
      <c r="L1939" t="s">
        <v>8703</v>
      </c>
      <c r="M1939">
        <v>10291</v>
      </c>
      <c r="N1939">
        <v>7</v>
      </c>
      <c r="O1939">
        <v>32</v>
      </c>
      <c r="P1939" t="s">
        <v>13800</v>
      </c>
      <c r="Q1939" t="s">
        <v>295</v>
      </c>
      <c r="R1939" t="s">
        <v>425</v>
      </c>
      <c r="T1939" t="s">
        <v>8702</v>
      </c>
      <c r="U1939" t="s">
        <v>296</v>
      </c>
    </row>
    <row r="1940" spans="1:21" x14ac:dyDescent="0.3">
      <c r="A1940" s="1" t="s">
        <v>8705</v>
      </c>
      <c r="C1940" t="s">
        <v>8707</v>
      </c>
      <c r="E1940" t="s">
        <v>8705</v>
      </c>
      <c r="J1940">
        <v>0</v>
      </c>
      <c r="K1940" s="1" t="s">
        <v>297</v>
      </c>
      <c r="L1940" t="s">
        <v>8706</v>
      </c>
      <c r="M1940">
        <v>18806</v>
      </c>
      <c r="N1940">
        <v>0</v>
      </c>
      <c r="P1940" t="s">
        <v>13801</v>
      </c>
      <c r="Q1940" t="s">
        <v>297</v>
      </c>
      <c r="R1940" t="s">
        <v>297</v>
      </c>
      <c r="T1940" t="s">
        <v>2764</v>
      </c>
      <c r="U1940" t="s">
        <v>296</v>
      </c>
    </row>
    <row r="1941" spans="1:21" x14ac:dyDescent="0.3">
      <c r="A1941" s="1" t="s">
        <v>8708</v>
      </c>
      <c r="B1941" t="s">
        <v>350</v>
      </c>
      <c r="C1941" t="s">
        <v>8711</v>
      </c>
      <c r="D1941">
        <v>2577473</v>
      </c>
      <c r="E1941" t="s">
        <v>8708</v>
      </c>
      <c r="G1941" t="s">
        <v>5108</v>
      </c>
      <c r="I1941" t="s">
        <v>8710</v>
      </c>
      <c r="J1941">
        <v>15</v>
      </c>
      <c r="K1941" s="1" t="s">
        <v>350</v>
      </c>
      <c r="L1941" t="s">
        <v>1252</v>
      </c>
      <c r="M1941">
        <v>18744</v>
      </c>
      <c r="N1941">
        <v>3</v>
      </c>
      <c r="O1941">
        <v>27</v>
      </c>
      <c r="P1941" t="s">
        <v>13802</v>
      </c>
      <c r="Q1941" t="s">
        <v>347</v>
      </c>
      <c r="R1941" t="s">
        <v>794</v>
      </c>
      <c r="T1941" t="s">
        <v>8709</v>
      </c>
      <c r="U1941" t="s">
        <v>296</v>
      </c>
    </row>
    <row r="1942" spans="1:21" x14ac:dyDescent="0.3">
      <c r="A1942" s="1" t="s">
        <v>8712</v>
      </c>
      <c r="B1942" t="s">
        <v>453</v>
      </c>
      <c r="C1942" t="s">
        <v>8715</v>
      </c>
      <c r="D1942">
        <v>4012556</v>
      </c>
      <c r="E1942" t="s">
        <v>8712</v>
      </c>
      <c r="F1942" t="s">
        <v>647</v>
      </c>
      <c r="G1942" t="s">
        <v>506</v>
      </c>
      <c r="H1942">
        <v>5</v>
      </c>
      <c r="I1942" t="s">
        <v>8714</v>
      </c>
      <c r="J1942">
        <v>30</v>
      </c>
      <c r="K1942" s="1" t="s">
        <v>453</v>
      </c>
      <c r="L1942" t="s">
        <v>8713</v>
      </c>
      <c r="M1942">
        <v>18652</v>
      </c>
      <c r="N1942">
        <v>3</v>
      </c>
      <c r="O1942">
        <v>26</v>
      </c>
      <c r="P1942" t="s">
        <v>13803</v>
      </c>
      <c r="Q1942" t="s">
        <v>331</v>
      </c>
      <c r="R1942" t="s">
        <v>528</v>
      </c>
      <c r="T1942" t="s">
        <v>1862</v>
      </c>
      <c r="U1942" t="s">
        <v>300</v>
      </c>
    </row>
    <row r="1943" spans="1:21" x14ac:dyDescent="0.3">
      <c r="A1943" s="1" t="s">
        <v>8716</v>
      </c>
      <c r="B1943" t="s">
        <v>323</v>
      </c>
      <c r="C1943" t="s">
        <v>8717</v>
      </c>
      <c r="D1943">
        <v>16988</v>
      </c>
      <c r="E1943" t="s">
        <v>8716</v>
      </c>
      <c r="G1943" t="s">
        <v>3141</v>
      </c>
      <c r="J1943">
        <v>87</v>
      </c>
      <c r="K1943" s="1" t="s">
        <v>323</v>
      </c>
      <c r="L1943" t="s">
        <v>3040</v>
      </c>
      <c r="M1943">
        <v>16683</v>
      </c>
      <c r="N1943">
        <v>1</v>
      </c>
      <c r="O1943">
        <v>26</v>
      </c>
      <c r="P1943" t="s">
        <v>13804</v>
      </c>
      <c r="Q1943" t="s">
        <v>426</v>
      </c>
      <c r="R1943" t="s">
        <v>832</v>
      </c>
      <c r="T1943" t="s">
        <v>819</v>
      </c>
      <c r="U1943" t="s">
        <v>296</v>
      </c>
    </row>
    <row r="1944" spans="1:21" x14ac:dyDescent="0.3">
      <c r="A1944" s="1" t="s">
        <v>8718</v>
      </c>
      <c r="B1944" t="s">
        <v>323</v>
      </c>
      <c r="C1944" t="s">
        <v>8719</v>
      </c>
      <c r="D1944">
        <v>3672867</v>
      </c>
      <c r="E1944" t="s">
        <v>8718</v>
      </c>
      <c r="J1944">
        <v>88</v>
      </c>
      <c r="K1944" s="1" t="s">
        <v>323</v>
      </c>
      <c r="L1944" t="s">
        <v>447</v>
      </c>
      <c r="M1944">
        <v>21320</v>
      </c>
      <c r="N1944">
        <v>0</v>
      </c>
      <c r="P1944" t="s">
        <v>13805</v>
      </c>
      <c r="Q1944" t="s">
        <v>320</v>
      </c>
      <c r="R1944" t="s">
        <v>444</v>
      </c>
      <c r="T1944" t="s">
        <v>6275</v>
      </c>
      <c r="U1944" t="s">
        <v>296</v>
      </c>
    </row>
    <row r="1945" spans="1:21" x14ac:dyDescent="0.3">
      <c r="A1945" s="1" t="s">
        <v>8720</v>
      </c>
      <c r="B1945" t="s">
        <v>439</v>
      </c>
      <c r="C1945" t="s">
        <v>8723</v>
      </c>
      <c r="D1945">
        <v>2582139</v>
      </c>
      <c r="E1945" t="s">
        <v>8720</v>
      </c>
      <c r="F1945" t="s">
        <v>367</v>
      </c>
      <c r="G1945" t="s">
        <v>1812</v>
      </c>
      <c r="H1945">
        <v>2</v>
      </c>
      <c r="I1945" t="s">
        <v>8722</v>
      </c>
      <c r="J1945">
        <v>7</v>
      </c>
      <c r="K1945" s="1" t="s">
        <v>439</v>
      </c>
      <c r="L1945" t="s">
        <v>8721</v>
      </c>
      <c r="M1945">
        <v>18735</v>
      </c>
      <c r="N1945">
        <v>3</v>
      </c>
      <c r="O1945">
        <v>26</v>
      </c>
      <c r="P1945" t="s">
        <v>13806</v>
      </c>
      <c r="Q1945" t="s">
        <v>347</v>
      </c>
      <c r="R1945" t="s">
        <v>646</v>
      </c>
      <c r="T1945" t="s">
        <v>684</v>
      </c>
      <c r="U1945" t="s">
        <v>300</v>
      </c>
    </row>
    <row r="1946" spans="1:21" x14ac:dyDescent="0.3">
      <c r="A1946" s="1" t="s">
        <v>8724</v>
      </c>
      <c r="B1946" t="s">
        <v>323</v>
      </c>
      <c r="C1946" t="s">
        <v>8727</v>
      </c>
      <c r="D1946">
        <v>2970038</v>
      </c>
      <c r="E1946" t="s">
        <v>8724</v>
      </c>
      <c r="F1946" t="s">
        <v>917</v>
      </c>
      <c r="G1946" t="s">
        <v>8530</v>
      </c>
      <c r="I1946" t="s">
        <v>8726</v>
      </c>
      <c r="J1946">
        <v>86</v>
      </c>
      <c r="K1946" s="1" t="s">
        <v>323</v>
      </c>
      <c r="L1946" t="s">
        <v>8725</v>
      </c>
      <c r="M1946">
        <v>18236</v>
      </c>
      <c r="N1946">
        <v>3</v>
      </c>
      <c r="O1946">
        <v>25</v>
      </c>
      <c r="P1946" t="s">
        <v>13807</v>
      </c>
      <c r="Q1946" t="s">
        <v>295</v>
      </c>
      <c r="R1946" t="s">
        <v>1056</v>
      </c>
      <c r="T1946" t="s">
        <v>649</v>
      </c>
      <c r="U1946" t="s">
        <v>306</v>
      </c>
    </row>
    <row r="1947" spans="1:21" x14ac:dyDescent="0.3">
      <c r="A1947" s="1" t="s">
        <v>8728</v>
      </c>
      <c r="B1947" t="s">
        <v>350</v>
      </c>
      <c r="C1947" t="s">
        <v>8731</v>
      </c>
      <c r="D1947">
        <v>2980378</v>
      </c>
      <c r="E1947" t="s">
        <v>8728</v>
      </c>
      <c r="F1947" t="s">
        <v>412</v>
      </c>
      <c r="G1947" t="s">
        <v>8732</v>
      </c>
      <c r="H1947">
        <v>2</v>
      </c>
      <c r="I1947" t="s">
        <v>8730</v>
      </c>
      <c r="J1947">
        <v>16</v>
      </c>
      <c r="K1947" s="1" t="s">
        <v>350</v>
      </c>
      <c r="L1947" t="s">
        <v>8729</v>
      </c>
      <c r="M1947">
        <v>18116</v>
      </c>
      <c r="N1947">
        <v>3</v>
      </c>
      <c r="O1947">
        <v>25</v>
      </c>
      <c r="P1947" t="s">
        <v>13808</v>
      </c>
      <c r="Q1947" t="s">
        <v>320</v>
      </c>
      <c r="R1947" t="s">
        <v>414</v>
      </c>
      <c r="T1947" t="s">
        <v>293</v>
      </c>
      <c r="U1947" t="s">
        <v>300</v>
      </c>
    </row>
    <row r="1948" spans="1:21" x14ac:dyDescent="0.3">
      <c r="A1948" s="1" t="s">
        <v>8734</v>
      </c>
      <c r="B1948" t="s">
        <v>350</v>
      </c>
      <c r="C1948" t="s">
        <v>8736</v>
      </c>
      <c r="D1948">
        <v>17194</v>
      </c>
      <c r="E1948" t="s">
        <v>8734</v>
      </c>
      <c r="G1948" t="s">
        <v>4070</v>
      </c>
      <c r="J1948">
        <v>17</v>
      </c>
      <c r="K1948" s="1" t="s">
        <v>350</v>
      </c>
      <c r="L1948" t="s">
        <v>8735</v>
      </c>
      <c r="M1948">
        <v>16134</v>
      </c>
      <c r="N1948">
        <v>5</v>
      </c>
      <c r="O1948">
        <v>27</v>
      </c>
      <c r="P1948" t="s">
        <v>13809</v>
      </c>
      <c r="Q1948" t="s">
        <v>362</v>
      </c>
      <c r="R1948" t="s">
        <v>432</v>
      </c>
      <c r="T1948" t="s">
        <v>654</v>
      </c>
      <c r="U1948" t="s">
        <v>296</v>
      </c>
    </row>
    <row r="1949" spans="1:21" x14ac:dyDescent="0.3">
      <c r="A1949" s="1" t="s">
        <v>8737</v>
      </c>
      <c r="B1949" t="s">
        <v>350</v>
      </c>
      <c r="C1949" t="s">
        <v>8739</v>
      </c>
      <c r="D1949">
        <v>4037481</v>
      </c>
      <c r="E1949" t="s">
        <v>8737</v>
      </c>
      <c r="F1949" t="s">
        <v>481</v>
      </c>
      <c r="G1949" t="s">
        <v>1607</v>
      </c>
      <c r="I1949" t="s">
        <v>8738</v>
      </c>
      <c r="J1949">
        <v>15</v>
      </c>
      <c r="K1949" s="1" t="s">
        <v>350</v>
      </c>
      <c r="L1949" t="s">
        <v>1561</v>
      </c>
      <c r="M1949">
        <v>20227</v>
      </c>
      <c r="N1949">
        <v>1</v>
      </c>
      <c r="O1949">
        <v>24</v>
      </c>
      <c r="P1949" t="s">
        <v>13810</v>
      </c>
      <c r="Q1949" t="s">
        <v>362</v>
      </c>
      <c r="R1949" t="s">
        <v>66</v>
      </c>
      <c r="T1949" t="s">
        <v>2590</v>
      </c>
      <c r="U1949" t="s">
        <v>306</v>
      </c>
    </row>
    <row r="1950" spans="1:21" x14ac:dyDescent="0.3">
      <c r="A1950" s="1" t="s">
        <v>8740</v>
      </c>
      <c r="B1950" t="s">
        <v>453</v>
      </c>
      <c r="C1950" t="s">
        <v>8741</v>
      </c>
      <c r="D1950">
        <v>14159</v>
      </c>
      <c r="E1950" t="s">
        <v>8740</v>
      </c>
      <c r="G1950" t="s">
        <v>4116</v>
      </c>
      <c r="J1950">
        <v>48</v>
      </c>
      <c r="K1950" s="1" t="s">
        <v>453</v>
      </c>
      <c r="L1950" t="s">
        <v>1719</v>
      </c>
      <c r="M1950">
        <v>13440</v>
      </c>
      <c r="N1950">
        <v>5</v>
      </c>
      <c r="O1950">
        <v>29</v>
      </c>
      <c r="P1950" t="s">
        <v>13811</v>
      </c>
      <c r="Q1950" t="s">
        <v>639</v>
      </c>
      <c r="R1950" t="s">
        <v>535</v>
      </c>
      <c r="T1950" t="s">
        <v>2149</v>
      </c>
      <c r="U1950" t="s">
        <v>296</v>
      </c>
    </row>
    <row r="1951" spans="1:21" x14ac:dyDescent="0.3">
      <c r="A1951" s="1" t="s">
        <v>8742</v>
      </c>
      <c r="B1951" t="s">
        <v>453</v>
      </c>
      <c r="C1951" t="s">
        <v>8744</v>
      </c>
      <c r="D1951">
        <v>2978124</v>
      </c>
      <c r="E1951" t="s">
        <v>8742</v>
      </c>
      <c r="F1951" t="s">
        <v>342</v>
      </c>
      <c r="G1951" t="s">
        <v>7258</v>
      </c>
      <c r="H1951">
        <v>4</v>
      </c>
      <c r="I1951" t="s">
        <v>8743</v>
      </c>
      <c r="J1951">
        <v>37</v>
      </c>
      <c r="K1951" s="1" t="s">
        <v>1702</v>
      </c>
      <c r="L1951" t="s">
        <v>1882</v>
      </c>
      <c r="M1951">
        <v>18253</v>
      </c>
      <c r="N1951">
        <v>3</v>
      </c>
      <c r="O1951">
        <v>25</v>
      </c>
      <c r="P1951" t="s">
        <v>13812</v>
      </c>
      <c r="Q1951" t="s">
        <v>403</v>
      </c>
      <c r="R1951" t="s">
        <v>589</v>
      </c>
      <c r="S1951" t="s">
        <v>411</v>
      </c>
      <c r="T1951" t="s">
        <v>1876</v>
      </c>
      <c r="U1951" t="s">
        <v>300</v>
      </c>
    </row>
    <row r="1952" spans="1:21" x14ac:dyDescent="0.3">
      <c r="A1952" s="1" t="s">
        <v>8745</v>
      </c>
      <c r="B1952" t="s">
        <v>323</v>
      </c>
      <c r="C1952" t="s">
        <v>8746</v>
      </c>
      <c r="D1952">
        <v>3894752</v>
      </c>
      <c r="E1952" t="s">
        <v>8745</v>
      </c>
      <c r="G1952" t="s">
        <v>3845</v>
      </c>
      <c r="J1952">
        <v>48</v>
      </c>
      <c r="K1952" s="1" t="s">
        <v>323</v>
      </c>
      <c r="L1952" t="s">
        <v>341</v>
      </c>
      <c r="M1952">
        <v>17397</v>
      </c>
      <c r="N1952">
        <v>1</v>
      </c>
      <c r="O1952">
        <v>26</v>
      </c>
      <c r="P1952" t="s">
        <v>13813</v>
      </c>
      <c r="Q1952" t="s">
        <v>1359</v>
      </c>
      <c r="R1952" t="s">
        <v>518</v>
      </c>
      <c r="T1952" t="s">
        <v>510</v>
      </c>
      <c r="U1952" t="s">
        <v>296</v>
      </c>
    </row>
    <row r="1953" spans="1:21" x14ac:dyDescent="0.3">
      <c r="A1953" s="1" t="s">
        <v>8747</v>
      </c>
      <c r="B1953" t="s">
        <v>323</v>
      </c>
      <c r="C1953" t="s">
        <v>8748</v>
      </c>
      <c r="E1953" t="s">
        <v>8747</v>
      </c>
      <c r="G1953" t="s">
        <v>8749</v>
      </c>
      <c r="J1953">
        <v>84</v>
      </c>
      <c r="K1953" s="1" t="s">
        <v>323</v>
      </c>
      <c r="L1953" t="s">
        <v>7952</v>
      </c>
      <c r="M1953">
        <v>17573</v>
      </c>
      <c r="N1953">
        <v>0</v>
      </c>
      <c r="O1953">
        <v>24</v>
      </c>
      <c r="P1953" t="s">
        <v>13814</v>
      </c>
      <c r="Q1953" t="s">
        <v>426</v>
      </c>
      <c r="R1953" t="s">
        <v>702</v>
      </c>
      <c r="T1953" t="s">
        <v>1817</v>
      </c>
      <c r="U1953" t="s">
        <v>296</v>
      </c>
    </row>
    <row r="1954" spans="1:21" x14ac:dyDescent="0.3">
      <c r="A1954" s="1" t="s">
        <v>8750</v>
      </c>
      <c r="B1954" t="s">
        <v>323</v>
      </c>
      <c r="C1954" t="s">
        <v>8751</v>
      </c>
      <c r="D1954">
        <v>3064518</v>
      </c>
      <c r="E1954" t="s">
        <v>8750</v>
      </c>
      <c r="J1954">
        <v>85</v>
      </c>
      <c r="K1954" s="1" t="s">
        <v>323</v>
      </c>
      <c r="L1954" t="s">
        <v>2629</v>
      </c>
      <c r="M1954">
        <v>20369</v>
      </c>
      <c r="N1954">
        <v>0</v>
      </c>
      <c r="P1954" t="s">
        <v>13815</v>
      </c>
      <c r="Q1954" t="s">
        <v>295</v>
      </c>
      <c r="R1954" t="s">
        <v>2802</v>
      </c>
      <c r="T1954" t="s">
        <v>559</v>
      </c>
      <c r="U1954" t="s">
        <v>296</v>
      </c>
    </row>
    <row r="1955" spans="1:21" x14ac:dyDescent="0.3">
      <c r="A1955" s="1" t="s">
        <v>8752</v>
      </c>
      <c r="B1955" t="s">
        <v>350</v>
      </c>
      <c r="C1955" t="s">
        <v>8753</v>
      </c>
      <c r="E1955" t="s">
        <v>8752</v>
      </c>
      <c r="F1955" t="s">
        <v>316</v>
      </c>
      <c r="J1955">
        <v>0</v>
      </c>
      <c r="K1955" s="1" t="s">
        <v>350</v>
      </c>
      <c r="L1955" t="s">
        <v>516</v>
      </c>
      <c r="M1955">
        <v>19546</v>
      </c>
      <c r="N1955">
        <v>1</v>
      </c>
      <c r="P1955" t="s">
        <v>13816</v>
      </c>
      <c r="Q1955" t="s">
        <v>347</v>
      </c>
      <c r="R1955" t="s">
        <v>387</v>
      </c>
      <c r="T1955" t="s">
        <v>601</v>
      </c>
      <c r="U1955" t="s">
        <v>300</v>
      </c>
    </row>
    <row r="1956" spans="1:21" x14ac:dyDescent="0.3">
      <c r="A1956" s="1" t="s">
        <v>8754</v>
      </c>
      <c r="B1956" t="s">
        <v>323</v>
      </c>
      <c r="C1956" t="s">
        <v>8755</v>
      </c>
      <c r="D1956">
        <v>15383</v>
      </c>
      <c r="E1956" t="s">
        <v>8754</v>
      </c>
      <c r="G1956" t="s">
        <v>8756</v>
      </c>
      <c r="J1956">
        <v>85</v>
      </c>
      <c r="K1956" s="1" t="s">
        <v>323</v>
      </c>
      <c r="L1956" t="s">
        <v>315</v>
      </c>
      <c r="M1956">
        <v>14593</v>
      </c>
      <c r="N1956">
        <v>3</v>
      </c>
      <c r="O1956">
        <v>31</v>
      </c>
      <c r="P1956" t="s">
        <v>13817</v>
      </c>
      <c r="Q1956" t="s">
        <v>320</v>
      </c>
      <c r="R1956" t="s">
        <v>965</v>
      </c>
      <c r="T1956" t="s">
        <v>575</v>
      </c>
      <c r="U1956" t="s">
        <v>296</v>
      </c>
    </row>
    <row r="1957" spans="1:21" x14ac:dyDescent="0.3">
      <c r="A1957" s="1" t="s">
        <v>8759</v>
      </c>
      <c r="B1957" t="s">
        <v>453</v>
      </c>
      <c r="C1957" t="s">
        <v>8760</v>
      </c>
      <c r="E1957" t="s">
        <v>8759</v>
      </c>
      <c r="G1957" t="s">
        <v>2135</v>
      </c>
      <c r="J1957">
        <v>39</v>
      </c>
      <c r="K1957" s="1" t="s">
        <v>453</v>
      </c>
      <c r="L1957" t="s">
        <v>1129</v>
      </c>
      <c r="M1957">
        <v>18725</v>
      </c>
      <c r="N1957">
        <v>0</v>
      </c>
      <c r="O1957">
        <v>25</v>
      </c>
      <c r="P1957" t="s">
        <v>13818</v>
      </c>
      <c r="Q1957" t="s">
        <v>347</v>
      </c>
      <c r="R1957" t="s">
        <v>1844</v>
      </c>
      <c r="T1957" t="s">
        <v>502</v>
      </c>
      <c r="U1957" t="s">
        <v>296</v>
      </c>
    </row>
    <row r="1958" spans="1:21" x14ac:dyDescent="0.3">
      <c r="A1958" s="1" t="s">
        <v>76</v>
      </c>
      <c r="B1958" t="s">
        <v>323</v>
      </c>
      <c r="C1958" t="s">
        <v>8763</v>
      </c>
      <c r="D1958">
        <v>3123076</v>
      </c>
      <c r="E1958" t="s">
        <v>76</v>
      </c>
      <c r="F1958" t="s">
        <v>672</v>
      </c>
      <c r="G1958" t="s">
        <v>8764</v>
      </c>
      <c r="H1958">
        <v>1</v>
      </c>
      <c r="I1958" t="s">
        <v>8762</v>
      </c>
      <c r="J1958">
        <v>85</v>
      </c>
      <c r="K1958" s="1" t="s">
        <v>323</v>
      </c>
      <c r="L1958" t="s">
        <v>8761</v>
      </c>
      <c r="M1958">
        <v>18876</v>
      </c>
      <c r="N1958">
        <v>2</v>
      </c>
      <c r="O1958">
        <v>23</v>
      </c>
      <c r="P1958" t="s">
        <v>13819</v>
      </c>
      <c r="Q1958" t="s">
        <v>426</v>
      </c>
      <c r="R1958" t="s">
        <v>564</v>
      </c>
      <c r="T1958" t="s">
        <v>649</v>
      </c>
      <c r="U1958" t="s">
        <v>300</v>
      </c>
    </row>
    <row r="1959" spans="1:21" x14ac:dyDescent="0.3">
      <c r="A1959" s="1" t="s">
        <v>8765</v>
      </c>
      <c r="B1959" t="s">
        <v>350</v>
      </c>
      <c r="C1959" t="s">
        <v>8767</v>
      </c>
      <c r="D1959">
        <v>3047504</v>
      </c>
      <c r="E1959" t="s">
        <v>8765</v>
      </c>
      <c r="F1959" t="s">
        <v>299</v>
      </c>
      <c r="G1959" t="s">
        <v>1219</v>
      </c>
      <c r="I1959" t="s">
        <v>8766</v>
      </c>
      <c r="J1959">
        <v>15</v>
      </c>
      <c r="K1959" s="1" t="s">
        <v>350</v>
      </c>
      <c r="L1959" t="s">
        <v>5809</v>
      </c>
      <c r="M1959">
        <v>19568</v>
      </c>
      <c r="N1959">
        <v>2</v>
      </c>
      <c r="O1959">
        <v>25</v>
      </c>
      <c r="P1959" t="s">
        <v>13820</v>
      </c>
      <c r="Q1959" t="s">
        <v>347</v>
      </c>
      <c r="R1959" t="s">
        <v>818</v>
      </c>
      <c r="T1959" t="s">
        <v>401</v>
      </c>
      <c r="U1959" t="s">
        <v>306</v>
      </c>
    </row>
    <row r="1960" spans="1:21" x14ac:dyDescent="0.3">
      <c r="A1960" s="1" t="s">
        <v>8768</v>
      </c>
      <c r="B1960" t="s">
        <v>453</v>
      </c>
      <c r="C1960" t="s">
        <v>8769</v>
      </c>
      <c r="D1960">
        <v>2972811</v>
      </c>
      <c r="E1960" t="s">
        <v>8768</v>
      </c>
      <c r="G1960" t="s">
        <v>5122</v>
      </c>
      <c r="J1960">
        <v>26</v>
      </c>
      <c r="K1960" s="1" t="s">
        <v>453</v>
      </c>
      <c r="L1960" t="s">
        <v>5109</v>
      </c>
      <c r="M1960">
        <v>18626</v>
      </c>
      <c r="N1960">
        <v>1</v>
      </c>
      <c r="O1960">
        <v>25</v>
      </c>
      <c r="P1960" t="s">
        <v>13821</v>
      </c>
      <c r="Q1960" t="s">
        <v>399</v>
      </c>
      <c r="R1960" t="s">
        <v>653</v>
      </c>
      <c r="T1960" t="s">
        <v>502</v>
      </c>
      <c r="U1960" t="s">
        <v>296</v>
      </c>
    </row>
    <row r="1961" spans="1:21" x14ac:dyDescent="0.3">
      <c r="A1961" s="1" t="s">
        <v>8770</v>
      </c>
      <c r="B1961" t="s">
        <v>453</v>
      </c>
      <c r="C1961" t="s">
        <v>8772</v>
      </c>
      <c r="E1961" t="s">
        <v>8770</v>
      </c>
      <c r="G1961" t="s">
        <v>8773</v>
      </c>
      <c r="J1961">
        <v>43</v>
      </c>
      <c r="K1961" s="1" t="s">
        <v>453</v>
      </c>
      <c r="L1961" t="s">
        <v>8425</v>
      </c>
      <c r="M1961">
        <v>1891</v>
      </c>
      <c r="N1961">
        <v>6</v>
      </c>
      <c r="O1961">
        <v>32</v>
      </c>
      <c r="P1961" t="s">
        <v>13822</v>
      </c>
      <c r="Q1961" t="s">
        <v>403</v>
      </c>
      <c r="R1961" t="s">
        <v>369</v>
      </c>
      <c r="T1961" t="s">
        <v>8771</v>
      </c>
      <c r="U1961" t="s">
        <v>296</v>
      </c>
    </row>
    <row r="1962" spans="1:21" x14ac:dyDescent="0.3">
      <c r="A1962" s="1" t="s">
        <v>8774</v>
      </c>
      <c r="B1962" t="s">
        <v>439</v>
      </c>
      <c r="C1962" t="s">
        <v>8776</v>
      </c>
      <c r="D1962">
        <v>2522211</v>
      </c>
      <c r="E1962" t="s">
        <v>8774</v>
      </c>
      <c r="G1962" t="s">
        <v>7834</v>
      </c>
      <c r="H1962">
        <v>2</v>
      </c>
      <c r="J1962">
        <v>6</v>
      </c>
      <c r="K1962" s="1" t="s">
        <v>439</v>
      </c>
      <c r="L1962" t="s">
        <v>8775</v>
      </c>
      <c r="M1962">
        <v>17287</v>
      </c>
      <c r="N1962">
        <v>4</v>
      </c>
      <c r="O1962">
        <v>27</v>
      </c>
      <c r="P1962" t="s">
        <v>13823</v>
      </c>
      <c r="Q1962" t="s">
        <v>331</v>
      </c>
      <c r="R1962" t="s">
        <v>432</v>
      </c>
      <c r="T1962" t="s">
        <v>333</v>
      </c>
      <c r="U1962" t="s">
        <v>306</v>
      </c>
    </row>
    <row r="1963" spans="1:21" x14ac:dyDescent="0.3">
      <c r="A1963" s="1" t="s">
        <v>8777</v>
      </c>
      <c r="B1963" t="s">
        <v>323</v>
      </c>
      <c r="C1963" t="s">
        <v>8780</v>
      </c>
      <c r="D1963">
        <v>4329472</v>
      </c>
      <c r="E1963" t="s">
        <v>8777</v>
      </c>
      <c r="F1963" t="s">
        <v>308</v>
      </c>
      <c r="G1963" t="s">
        <v>4668</v>
      </c>
      <c r="I1963" t="s">
        <v>8779</v>
      </c>
      <c r="J1963">
        <v>48</v>
      </c>
      <c r="K1963" s="1" t="s">
        <v>323</v>
      </c>
      <c r="L1963" t="s">
        <v>8778</v>
      </c>
      <c r="M1963">
        <v>20563</v>
      </c>
      <c r="N1963">
        <v>1</v>
      </c>
      <c r="O1963">
        <v>24</v>
      </c>
      <c r="P1963" t="s">
        <v>13824</v>
      </c>
      <c r="Q1963" t="s">
        <v>295</v>
      </c>
      <c r="R1963" t="s">
        <v>551</v>
      </c>
      <c r="T1963" t="s">
        <v>717</v>
      </c>
      <c r="U1963" t="s">
        <v>306</v>
      </c>
    </row>
    <row r="1964" spans="1:21" x14ac:dyDescent="0.3">
      <c r="A1964" s="1" t="s">
        <v>8782</v>
      </c>
      <c r="B1964" t="s">
        <v>313</v>
      </c>
      <c r="C1964" t="s">
        <v>8784</v>
      </c>
      <c r="E1964" t="s">
        <v>8782</v>
      </c>
      <c r="G1964" t="s">
        <v>8785</v>
      </c>
      <c r="J1964">
        <v>9</v>
      </c>
      <c r="K1964" s="1" t="s">
        <v>313</v>
      </c>
      <c r="L1964" t="s">
        <v>2430</v>
      </c>
      <c r="M1964">
        <v>11755</v>
      </c>
      <c r="N1964">
        <v>10</v>
      </c>
      <c r="O1964">
        <v>37</v>
      </c>
      <c r="P1964" t="s">
        <v>13825</v>
      </c>
      <c r="Q1964" t="s">
        <v>362</v>
      </c>
      <c r="R1964" t="s">
        <v>414</v>
      </c>
      <c r="T1964" t="s">
        <v>8783</v>
      </c>
      <c r="U1964" t="s">
        <v>296</v>
      </c>
    </row>
    <row r="1965" spans="1:21" x14ac:dyDescent="0.3">
      <c r="A1965" s="1" t="s">
        <v>8786</v>
      </c>
      <c r="B1965" t="s">
        <v>453</v>
      </c>
      <c r="C1965" t="s">
        <v>8787</v>
      </c>
      <c r="D1965">
        <v>3895788</v>
      </c>
      <c r="E1965" t="s">
        <v>8786</v>
      </c>
      <c r="F1965" t="s">
        <v>412</v>
      </c>
      <c r="G1965" t="s">
        <v>8788</v>
      </c>
      <c r="J1965">
        <v>39</v>
      </c>
      <c r="K1965" s="1" t="s">
        <v>453</v>
      </c>
      <c r="L1965" t="s">
        <v>700</v>
      </c>
      <c r="M1965">
        <v>21286</v>
      </c>
      <c r="N1965">
        <v>0</v>
      </c>
      <c r="O1965">
        <v>22</v>
      </c>
      <c r="P1965" t="s">
        <v>13826</v>
      </c>
      <c r="Q1965" t="s">
        <v>310</v>
      </c>
      <c r="R1965" t="s">
        <v>606</v>
      </c>
      <c r="T1965" t="s">
        <v>1367</v>
      </c>
      <c r="U1965" t="s">
        <v>300</v>
      </c>
    </row>
    <row r="1966" spans="1:21" x14ac:dyDescent="0.3">
      <c r="A1966" s="1" t="s">
        <v>220</v>
      </c>
      <c r="B1966" t="s">
        <v>453</v>
      </c>
      <c r="C1966" t="s">
        <v>8790</v>
      </c>
      <c r="D1966">
        <v>2570986</v>
      </c>
      <c r="E1966" t="s">
        <v>220</v>
      </c>
      <c r="F1966" t="s">
        <v>573</v>
      </c>
      <c r="G1966" t="s">
        <v>8791</v>
      </c>
      <c r="H1966">
        <v>3</v>
      </c>
      <c r="I1966" t="s">
        <v>8789</v>
      </c>
      <c r="J1966">
        <v>34</v>
      </c>
      <c r="K1966" s="1" t="s">
        <v>453</v>
      </c>
      <c r="L1966" t="s">
        <v>784</v>
      </c>
      <c r="M1966">
        <v>17053</v>
      </c>
      <c r="N1966">
        <v>4</v>
      </c>
      <c r="O1966">
        <v>26</v>
      </c>
      <c r="P1966" t="s">
        <v>13827</v>
      </c>
      <c r="Q1966" t="s">
        <v>362</v>
      </c>
      <c r="R1966" t="s">
        <v>668</v>
      </c>
      <c r="T1966" t="s">
        <v>2843</v>
      </c>
      <c r="U1966" t="s">
        <v>300</v>
      </c>
    </row>
    <row r="1967" spans="1:21" x14ac:dyDescent="0.3">
      <c r="A1967" s="1" t="s">
        <v>8792</v>
      </c>
      <c r="B1967" t="s">
        <v>439</v>
      </c>
      <c r="C1967" t="s">
        <v>8793</v>
      </c>
      <c r="D1967">
        <v>3128444</v>
      </c>
      <c r="E1967" t="s">
        <v>8792</v>
      </c>
      <c r="F1967" t="s">
        <v>922</v>
      </c>
      <c r="H1967">
        <v>3</v>
      </c>
      <c r="J1967">
        <v>16</v>
      </c>
      <c r="K1967" s="1" t="s">
        <v>439</v>
      </c>
      <c r="L1967" t="s">
        <v>763</v>
      </c>
      <c r="M1967">
        <v>21203</v>
      </c>
      <c r="N1967">
        <v>0</v>
      </c>
      <c r="P1967" t="s">
        <v>13828</v>
      </c>
      <c r="Q1967" t="s">
        <v>362</v>
      </c>
      <c r="R1967" t="s">
        <v>1321</v>
      </c>
      <c r="T1967" t="s">
        <v>2892</v>
      </c>
      <c r="U1967" t="s">
        <v>300</v>
      </c>
    </row>
    <row r="1968" spans="1:21" x14ac:dyDescent="0.3">
      <c r="A1968" s="1" t="s">
        <v>8794</v>
      </c>
      <c r="B1968" t="s">
        <v>350</v>
      </c>
      <c r="C1968" t="s">
        <v>8796</v>
      </c>
      <c r="E1968" t="s">
        <v>8794</v>
      </c>
      <c r="J1968">
        <v>0</v>
      </c>
      <c r="K1968" s="1" t="s">
        <v>350</v>
      </c>
      <c r="L1968" t="s">
        <v>8795</v>
      </c>
      <c r="M1968">
        <v>17378</v>
      </c>
      <c r="P1968" t="s">
        <v>13829</v>
      </c>
      <c r="Q1968" t="s">
        <v>297</v>
      </c>
      <c r="R1968" t="s">
        <v>297</v>
      </c>
      <c r="T1968" t="s">
        <v>1088</v>
      </c>
      <c r="U1968" t="s">
        <v>296</v>
      </c>
    </row>
    <row r="1969" spans="1:21" x14ac:dyDescent="0.3">
      <c r="A1969" s="1" t="s">
        <v>8797</v>
      </c>
      <c r="B1969" t="s">
        <v>350</v>
      </c>
      <c r="C1969" t="s">
        <v>8798</v>
      </c>
      <c r="D1969">
        <v>3917940</v>
      </c>
      <c r="E1969" t="s">
        <v>8797</v>
      </c>
      <c r="F1969" t="s">
        <v>342</v>
      </c>
      <c r="G1969" t="s">
        <v>5791</v>
      </c>
      <c r="H1969">
        <v>2</v>
      </c>
      <c r="J1969">
        <v>17</v>
      </c>
      <c r="K1969" s="1" t="s">
        <v>350</v>
      </c>
      <c r="L1969" t="s">
        <v>1133</v>
      </c>
      <c r="M1969">
        <v>21056</v>
      </c>
      <c r="N1969">
        <v>0</v>
      </c>
      <c r="O1969">
        <v>23</v>
      </c>
      <c r="P1969" t="s">
        <v>13830</v>
      </c>
      <c r="Q1969" t="s">
        <v>295</v>
      </c>
      <c r="R1969" t="s">
        <v>501</v>
      </c>
      <c r="T1969" t="s">
        <v>4215</v>
      </c>
      <c r="U1969" t="s">
        <v>300</v>
      </c>
    </row>
    <row r="1970" spans="1:21" x14ac:dyDescent="0.3">
      <c r="A1970" s="1" t="s">
        <v>8799</v>
      </c>
      <c r="B1970" t="s">
        <v>323</v>
      </c>
      <c r="C1970" t="s">
        <v>8801</v>
      </c>
      <c r="D1970">
        <v>15257</v>
      </c>
      <c r="E1970" t="s">
        <v>8799</v>
      </c>
      <c r="G1970" t="s">
        <v>1605</v>
      </c>
      <c r="J1970">
        <v>89</v>
      </c>
      <c r="K1970" s="1" t="s">
        <v>323</v>
      </c>
      <c r="L1970" t="s">
        <v>8800</v>
      </c>
      <c r="M1970">
        <v>15937</v>
      </c>
      <c r="N1970">
        <v>7</v>
      </c>
      <c r="O1970">
        <v>29</v>
      </c>
      <c r="P1970" t="s">
        <v>13831</v>
      </c>
      <c r="Q1970" t="s">
        <v>295</v>
      </c>
      <c r="R1970" t="s">
        <v>518</v>
      </c>
      <c r="T1970" t="s">
        <v>3548</v>
      </c>
      <c r="U1970" t="s">
        <v>296</v>
      </c>
    </row>
    <row r="1971" spans="1:21" x14ac:dyDescent="0.3">
      <c r="A1971" s="1" t="s">
        <v>8802</v>
      </c>
      <c r="B1971" t="s">
        <v>453</v>
      </c>
      <c r="C1971" t="s">
        <v>8803</v>
      </c>
      <c r="E1971" t="s">
        <v>8802</v>
      </c>
      <c r="G1971" t="s">
        <v>8804</v>
      </c>
      <c r="J1971">
        <v>26</v>
      </c>
      <c r="K1971" s="1" t="s">
        <v>453</v>
      </c>
      <c r="L1971" t="s">
        <v>1245</v>
      </c>
      <c r="M1971">
        <v>12273</v>
      </c>
      <c r="N1971">
        <v>8</v>
      </c>
      <c r="O1971">
        <v>34</v>
      </c>
      <c r="P1971" t="s">
        <v>13832</v>
      </c>
      <c r="Q1971" t="s">
        <v>331</v>
      </c>
      <c r="R1971" t="s">
        <v>528</v>
      </c>
      <c r="T1971" t="s">
        <v>370</v>
      </c>
      <c r="U1971" t="s">
        <v>296</v>
      </c>
    </row>
    <row r="1972" spans="1:21" x14ac:dyDescent="0.3">
      <c r="A1972" s="1" t="s">
        <v>8805</v>
      </c>
      <c r="B1972" t="s">
        <v>453</v>
      </c>
      <c r="C1972" t="s">
        <v>8807</v>
      </c>
      <c r="E1972" t="s">
        <v>8805</v>
      </c>
      <c r="G1972" t="s">
        <v>8808</v>
      </c>
      <c r="J1972">
        <v>42</v>
      </c>
      <c r="K1972" s="1" t="s">
        <v>8806</v>
      </c>
      <c r="L1972" t="s">
        <v>1701</v>
      </c>
      <c r="M1972">
        <v>9940</v>
      </c>
      <c r="N1972">
        <v>7</v>
      </c>
      <c r="O1972">
        <v>33</v>
      </c>
      <c r="P1972" t="s">
        <v>13833</v>
      </c>
      <c r="Q1972" t="s">
        <v>331</v>
      </c>
      <c r="R1972" t="s">
        <v>668</v>
      </c>
      <c r="T1972" t="s">
        <v>1088</v>
      </c>
      <c r="U1972" t="s">
        <v>296</v>
      </c>
    </row>
    <row r="1973" spans="1:21" x14ac:dyDescent="0.3">
      <c r="A1973" s="1" t="s">
        <v>8809</v>
      </c>
      <c r="C1973" t="s">
        <v>8810</v>
      </c>
      <c r="E1973" t="s">
        <v>8809</v>
      </c>
      <c r="J1973">
        <v>0</v>
      </c>
      <c r="K1973" s="1" t="s">
        <v>297</v>
      </c>
      <c r="L1973" t="s">
        <v>4333</v>
      </c>
      <c r="M1973">
        <v>17859</v>
      </c>
      <c r="N1973">
        <v>0</v>
      </c>
      <c r="P1973" t="s">
        <v>13834</v>
      </c>
      <c r="Q1973" t="s">
        <v>297</v>
      </c>
      <c r="R1973" t="s">
        <v>297</v>
      </c>
      <c r="T1973" t="s">
        <v>795</v>
      </c>
      <c r="U1973" t="s">
        <v>296</v>
      </c>
    </row>
    <row r="1974" spans="1:21" x14ac:dyDescent="0.3">
      <c r="A1974" s="1" t="s">
        <v>8811</v>
      </c>
      <c r="B1974" t="s">
        <v>350</v>
      </c>
      <c r="C1974" t="s">
        <v>8814</v>
      </c>
      <c r="D1974">
        <v>2971544</v>
      </c>
      <c r="E1974" t="s">
        <v>8811</v>
      </c>
      <c r="G1974" t="s">
        <v>1980</v>
      </c>
      <c r="J1974">
        <v>14</v>
      </c>
      <c r="K1974" s="1" t="s">
        <v>350</v>
      </c>
      <c r="L1974" t="s">
        <v>8813</v>
      </c>
      <c r="M1974">
        <v>18109</v>
      </c>
      <c r="N1974">
        <v>3</v>
      </c>
      <c r="O1974">
        <v>25</v>
      </c>
      <c r="P1974" t="s">
        <v>13835</v>
      </c>
      <c r="Q1974" t="s">
        <v>310</v>
      </c>
      <c r="R1974" t="s">
        <v>582</v>
      </c>
      <c r="T1974" t="s">
        <v>8812</v>
      </c>
      <c r="U1974" t="s">
        <v>296</v>
      </c>
    </row>
    <row r="1975" spans="1:21" x14ac:dyDescent="0.3">
      <c r="A1975" s="1" t="s">
        <v>8815</v>
      </c>
      <c r="B1975" t="s">
        <v>350</v>
      </c>
      <c r="C1975" t="s">
        <v>8817</v>
      </c>
      <c r="D1975">
        <v>2972065</v>
      </c>
      <c r="E1975" t="s">
        <v>8815</v>
      </c>
      <c r="F1975" t="s">
        <v>901</v>
      </c>
      <c r="G1975" t="s">
        <v>2196</v>
      </c>
      <c r="H1975">
        <v>3</v>
      </c>
      <c r="J1975">
        <v>81</v>
      </c>
      <c r="K1975" s="1" t="s">
        <v>350</v>
      </c>
      <c r="L1975" t="s">
        <v>8816</v>
      </c>
      <c r="M1975">
        <v>18408</v>
      </c>
      <c r="N1975">
        <v>3</v>
      </c>
      <c r="O1975">
        <v>25</v>
      </c>
      <c r="P1975" t="s">
        <v>13836</v>
      </c>
      <c r="Q1975" t="s">
        <v>347</v>
      </c>
      <c r="R1975" t="s">
        <v>1844</v>
      </c>
      <c r="T1975" t="s">
        <v>604</v>
      </c>
      <c r="U1975" t="s">
        <v>300</v>
      </c>
    </row>
    <row r="1976" spans="1:21" x14ac:dyDescent="0.3">
      <c r="A1976" s="1" t="s">
        <v>184</v>
      </c>
      <c r="B1976" t="s">
        <v>350</v>
      </c>
      <c r="C1976" t="s">
        <v>8819</v>
      </c>
      <c r="D1976">
        <v>3054845</v>
      </c>
      <c r="E1976" t="s">
        <v>184</v>
      </c>
      <c r="F1976" t="s">
        <v>710</v>
      </c>
      <c r="G1976" t="s">
        <v>2220</v>
      </c>
      <c r="H1976">
        <v>1</v>
      </c>
      <c r="I1976" t="s">
        <v>8818</v>
      </c>
      <c r="J1976">
        <v>16</v>
      </c>
      <c r="K1976" s="1" t="s">
        <v>350</v>
      </c>
      <c r="L1976" t="s">
        <v>1882</v>
      </c>
      <c r="M1976">
        <v>20250</v>
      </c>
      <c r="N1976">
        <v>1</v>
      </c>
      <c r="O1976">
        <v>25</v>
      </c>
      <c r="P1976" t="s">
        <v>13837</v>
      </c>
      <c r="Q1976" t="s">
        <v>347</v>
      </c>
      <c r="R1976" t="s">
        <v>759</v>
      </c>
      <c r="T1976" t="s">
        <v>1236</v>
      </c>
      <c r="U1976" t="s">
        <v>300</v>
      </c>
    </row>
    <row r="1977" spans="1:21" x14ac:dyDescent="0.3">
      <c r="A1977" s="1" t="s">
        <v>8820</v>
      </c>
      <c r="B1977" t="s">
        <v>350</v>
      </c>
      <c r="C1977" t="s">
        <v>8821</v>
      </c>
      <c r="D1977">
        <v>14285</v>
      </c>
      <c r="E1977" t="s">
        <v>8820</v>
      </c>
      <c r="G1977" t="s">
        <v>8822</v>
      </c>
      <c r="J1977">
        <v>13</v>
      </c>
      <c r="K1977" s="1" t="s">
        <v>350</v>
      </c>
      <c r="L1977" t="s">
        <v>2116</v>
      </c>
      <c r="M1977">
        <v>16731</v>
      </c>
      <c r="N1977">
        <v>8</v>
      </c>
      <c r="O1977">
        <v>29</v>
      </c>
      <c r="P1977" t="s">
        <v>13838</v>
      </c>
      <c r="Q1977" t="s">
        <v>295</v>
      </c>
      <c r="R1977" t="s">
        <v>977</v>
      </c>
      <c r="S1977" t="s">
        <v>512</v>
      </c>
      <c r="T1977" t="s">
        <v>324</v>
      </c>
      <c r="U1977" t="s">
        <v>513</v>
      </c>
    </row>
    <row r="1978" spans="1:21" x14ac:dyDescent="0.3">
      <c r="A1978" s="1" t="s">
        <v>8823</v>
      </c>
      <c r="B1978" t="s">
        <v>350</v>
      </c>
      <c r="C1978" t="s">
        <v>8825</v>
      </c>
      <c r="D1978">
        <v>2986501</v>
      </c>
      <c r="E1978" t="s">
        <v>8823</v>
      </c>
      <c r="G1978" t="s">
        <v>955</v>
      </c>
      <c r="H1978">
        <v>3</v>
      </c>
      <c r="J1978">
        <v>81</v>
      </c>
      <c r="K1978" s="1" t="s">
        <v>350</v>
      </c>
      <c r="L1978" t="s">
        <v>8824</v>
      </c>
      <c r="M1978">
        <v>18616</v>
      </c>
      <c r="N1978">
        <v>3</v>
      </c>
      <c r="O1978">
        <v>26</v>
      </c>
      <c r="P1978" t="s">
        <v>13839</v>
      </c>
      <c r="Q1978" t="s">
        <v>494</v>
      </c>
      <c r="R1978" t="s">
        <v>3832</v>
      </c>
      <c r="T1978" t="s">
        <v>324</v>
      </c>
      <c r="U1978" t="s">
        <v>296</v>
      </c>
    </row>
    <row r="1979" spans="1:21" x14ac:dyDescent="0.3">
      <c r="A1979" s="1" t="s">
        <v>8826</v>
      </c>
      <c r="B1979" t="s">
        <v>323</v>
      </c>
      <c r="C1979" t="s">
        <v>8827</v>
      </c>
      <c r="D1979">
        <v>15000</v>
      </c>
      <c r="E1979" t="s">
        <v>8826</v>
      </c>
      <c r="G1979" t="s">
        <v>3475</v>
      </c>
      <c r="J1979">
        <v>48</v>
      </c>
      <c r="K1979" s="1" t="s">
        <v>323</v>
      </c>
      <c r="L1979" t="s">
        <v>396</v>
      </c>
      <c r="M1979">
        <v>14193</v>
      </c>
      <c r="N1979">
        <v>3</v>
      </c>
      <c r="O1979">
        <v>29</v>
      </c>
      <c r="P1979" t="s">
        <v>13840</v>
      </c>
      <c r="Q1979" t="s">
        <v>331</v>
      </c>
      <c r="R1979" t="s">
        <v>736</v>
      </c>
      <c r="T1979" t="s">
        <v>1521</v>
      </c>
      <c r="U1979" t="s">
        <v>296</v>
      </c>
    </row>
    <row r="1980" spans="1:21" x14ac:dyDescent="0.3">
      <c r="A1980" s="1" t="s">
        <v>8828</v>
      </c>
      <c r="C1980" t="s">
        <v>8830</v>
      </c>
      <c r="E1980" t="s">
        <v>8828</v>
      </c>
      <c r="J1980">
        <v>0</v>
      </c>
      <c r="K1980" s="1" t="s">
        <v>297</v>
      </c>
      <c r="L1980" t="s">
        <v>8829</v>
      </c>
      <c r="M1980">
        <v>19787</v>
      </c>
      <c r="N1980">
        <v>0</v>
      </c>
      <c r="P1980" t="s">
        <v>13841</v>
      </c>
      <c r="Q1980" t="s">
        <v>297</v>
      </c>
      <c r="R1980" t="s">
        <v>297</v>
      </c>
      <c r="T1980" t="s">
        <v>2943</v>
      </c>
      <c r="U1980" t="s">
        <v>296</v>
      </c>
    </row>
    <row r="1981" spans="1:21" x14ac:dyDescent="0.3">
      <c r="A1981" s="1" t="s">
        <v>8831</v>
      </c>
      <c r="B1981" t="s">
        <v>323</v>
      </c>
      <c r="C1981" t="s">
        <v>8832</v>
      </c>
      <c r="D1981">
        <v>10572</v>
      </c>
      <c r="E1981" t="s">
        <v>8831</v>
      </c>
      <c r="G1981" t="s">
        <v>8833</v>
      </c>
      <c r="J1981">
        <v>88</v>
      </c>
      <c r="K1981" s="1" t="s">
        <v>323</v>
      </c>
      <c r="L1981" t="s">
        <v>1145</v>
      </c>
      <c r="M1981">
        <v>12548</v>
      </c>
      <c r="N1981">
        <v>8</v>
      </c>
      <c r="O1981">
        <v>32</v>
      </c>
      <c r="P1981" t="s">
        <v>13842</v>
      </c>
      <c r="Q1981" t="s">
        <v>678</v>
      </c>
      <c r="R1981" t="s">
        <v>2448</v>
      </c>
      <c r="T1981" t="s">
        <v>1393</v>
      </c>
      <c r="U1981" t="s">
        <v>296</v>
      </c>
    </row>
    <row r="1982" spans="1:21" x14ac:dyDescent="0.3">
      <c r="A1982" s="1" t="s">
        <v>42</v>
      </c>
      <c r="B1982" t="s">
        <v>350</v>
      </c>
      <c r="C1982" t="s">
        <v>8837</v>
      </c>
      <c r="D1982">
        <v>2972460</v>
      </c>
      <c r="E1982" t="s">
        <v>42</v>
      </c>
      <c r="F1982" t="s">
        <v>1208</v>
      </c>
      <c r="G1982" t="s">
        <v>1857</v>
      </c>
      <c r="H1982">
        <v>1</v>
      </c>
      <c r="I1982" t="s">
        <v>8836</v>
      </c>
      <c r="J1982">
        <v>19</v>
      </c>
      <c r="K1982" s="1" t="s">
        <v>350</v>
      </c>
      <c r="L1982" t="s">
        <v>8835</v>
      </c>
      <c r="M1982">
        <v>16787</v>
      </c>
      <c r="N1982">
        <v>4</v>
      </c>
      <c r="O1982">
        <v>25</v>
      </c>
      <c r="P1982" t="s">
        <v>13843</v>
      </c>
      <c r="Q1982" t="s">
        <v>347</v>
      </c>
      <c r="R1982" t="s">
        <v>369</v>
      </c>
      <c r="T1982" t="s">
        <v>8834</v>
      </c>
      <c r="U1982" t="s">
        <v>300</v>
      </c>
    </row>
    <row r="1983" spans="1:21" x14ac:dyDescent="0.3">
      <c r="A1983" s="1" t="s">
        <v>8838</v>
      </c>
      <c r="B1983" t="s">
        <v>453</v>
      </c>
      <c r="C1983" t="s">
        <v>8840</v>
      </c>
      <c r="E1983" t="s">
        <v>8838</v>
      </c>
      <c r="G1983" t="s">
        <v>1024</v>
      </c>
      <c r="J1983">
        <v>41</v>
      </c>
      <c r="K1983" s="1" t="s">
        <v>453</v>
      </c>
      <c r="L1983" t="s">
        <v>8839</v>
      </c>
      <c r="M1983">
        <v>17392</v>
      </c>
      <c r="N1983">
        <v>0</v>
      </c>
      <c r="O1983">
        <v>25</v>
      </c>
      <c r="P1983" t="s">
        <v>13844</v>
      </c>
      <c r="Q1983" t="s">
        <v>362</v>
      </c>
      <c r="R1983" t="s">
        <v>956</v>
      </c>
      <c r="T1983" t="s">
        <v>816</v>
      </c>
      <c r="U1983" t="s">
        <v>296</v>
      </c>
    </row>
    <row r="1984" spans="1:21" x14ac:dyDescent="0.3">
      <c r="A1984" s="1" t="s">
        <v>8841</v>
      </c>
      <c r="B1984" t="s">
        <v>313</v>
      </c>
      <c r="C1984" t="s">
        <v>8844</v>
      </c>
      <c r="D1984">
        <v>2517017</v>
      </c>
      <c r="E1984" t="s">
        <v>8841</v>
      </c>
      <c r="F1984" t="s">
        <v>647</v>
      </c>
      <c r="G1984" t="s">
        <v>2853</v>
      </c>
      <c r="H1984">
        <v>2</v>
      </c>
      <c r="I1984" t="s">
        <v>8843</v>
      </c>
      <c r="J1984">
        <v>4</v>
      </c>
      <c r="K1984" s="1" t="s">
        <v>313</v>
      </c>
      <c r="L1984" t="s">
        <v>8842</v>
      </c>
      <c r="M1984">
        <v>16850</v>
      </c>
      <c r="N1984">
        <v>4</v>
      </c>
      <c r="O1984">
        <v>23</v>
      </c>
      <c r="P1984" t="s">
        <v>13845</v>
      </c>
      <c r="Q1984" t="s">
        <v>305</v>
      </c>
      <c r="R1984" t="s">
        <v>745</v>
      </c>
      <c r="T1984" t="s">
        <v>1211</v>
      </c>
      <c r="U1984" t="s">
        <v>300</v>
      </c>
    </row>
    <row r="1985" spans="1:21" x14ac:dyDescent="0.3">
      <c r="A1985" s="1" t="s">
        <v>8845</v>
      </c>
      <c r="B1985" t="s">
        <v>350</v>
      </c>
      <c r="C1985" t="s">
        <v>8849</v>
      </c>
      <c r="E1985" t="s">
        <v>8845</v>
      </c>
      <c r="F1985" t="s">
        <v>412</v>
      </c>
      <c r="G1985" t="s">
        <v>8850</v>
      </c>
      <c r="I1985" t="s">
        <v>8848</v>
      </c>
      <c r="J1985">
        <v>17</v>
      </c>
      <c r="K1985" s="1" t="s">
        <v>350</v>
      </c>
      <c r="L1985" t="s">
        <v>8847</v>
      </c>
      <c r="M1985">
        <v>19440</v>
      </c>
      <c r="N1985">
        <v>2</v>
      </c>
      <c r="O1985">
        <v>25</v>
      </c>
      <c r="P1985" t="s">
        <v>13846</v>
      </c>
      <c r="Q1985" t="s">
        <v>399</v>
      </c>
      <c r="R1985" t="s">
        <v>571</v>
      </c>
      <c r="T1985" t="s">
        <v>8846</v>
      </c>
      <c r="U1985" t="s">
        <v>306</v>
      </c>
    </row>
    <row r="1986" spans="1:21" x14ac:dyDescent="0.3">
      <c r="A1986" s="1" t="s">
        <v>8851</v>
      </c>
      <c r="B1986" t="s">
        <v>313</v>
      </c>
      <c r="C1986" t="s">
        <v>8853</v>
      </c>
      <c r="D1986">
        <v>2517777</v>
      </c>
      <c r="E1986" t="s">
        <v>8851</v>
      </c>
      <c r="J1986">
        <v>1</v>
      </c>
      <c r="K1986" s="1" t="s">
        <v>313</v>
      </c>
      <c r="L1986" t="s">
        <v>8852</v>
      </c>
      <c r="M1986">
        <v>19692</v>
      </c>
      <c r="N1986">
        <v>2</v>
      </c>
      <c r="P1986" t="s">
        <v>13847</v>
      </c>
      <c r="Q1986" t="s">
        <v>320</v>
      </c>
      <c r="R1986" t="s">
        <v>578</v>
      </c>
      <c r="T1986" t="s">
        <v>649</v>
      </c>
      <c r="U1986" t="s">
        <v>296</v>
      </c>
    </row>
    <row r="1987" spans="1:21" x14ac:dyDescent="0.3">
      <c r="A1987" s="1" t="s">
        <v>8854</v>
      </c>
      <c r="B1987" t="s">
        <v>313</v>
      </c>
      <c r="C1987" t="s">
        <v>8856</v>
      </c>
      <c r="D1987">
        <v>2576822</v>
      </c>
      <c r="E1987" t="s">
        <v>8854</v>
      </c>
      <c r="G1987" t="s">
        <v>8857</v>
      </c>
      <c r="H1987">
        <v>5</v>
      </c>
      <c r="J1987">
        <v>6</v>
      </c>
      <c r="K1987" s="1" t="s">
        <v>313</v>
      </c>
      <c r="L1987" t="s">
        <v>8855</v>
      </c>
      <c r="M1987">
        <v>18261</v>
      </c>
      <c r="N1987">
        <v>3</v>
      </c>
      <c r="O1987">
        <v>26</v>
      </c>
      <c r="P1987" t="s">
        <v>13848</v>
      </c>
      <c r="Q1987" t="s">
        <v>310</v>
      </c>
      <c r="R1987" t="s">
        <v>364</v>
      </c>
      <c r="T1987" t="s">
        <v>333</v>
      </c>
      <c r="U1987" t="s">
        <v>306</v>
      </c>
    </row>
    <row r="1988" spans="1:21" x14ac:dyDescent="0.3">
      <c r="A1988" s="1" t="s">
        <v>8858</v>
      </c>
      <c r="B1988" t="s">
        <v>453</v>
      </c>
      <c r="C1988" t="s">
        <v>8861</v>
      </c>
      <c r="D1988">
        <v>2510605</v>
      </c>
      <c r="E1988" t="s">
        <v>8858</v>
      </c>
      <c r="G1988" t="s">
        <v>1244</v>
      </c>
      <c r="J1988">
        <v>42</v>
      </c>
      <c r="K1988" s="1" t="s">
        <v>453</v>
      </c>
      <c r="L1988" t="s">
        <v>8860</v>
      </c>
      <c r="M1988">
        <v>18430</v>
      </c>
      <c r="N1988">
        <v>1</v>
      </c>
      <c r="O1988">
        <v>26</v>
      </c>
      <c r="P1988" t="s">
        <v>13849</v>
      </c>
      <c r="Q1988" t="s">
        <v>310</v>
      </c>
      <c r="R1988" t="s">
        <v>1227</v>
      </c>
      <c r="T1988" t="s">
        <v>8859</v>
      </c>
      <c r="U1988" t="s">
        <v>296</v>
      </c>
    </row>
    <row r="1989" spans="1:21" x14ac:dyDescent="0.3">
      <c r="A1989" s="1" t="s">
        <v>8863</v>
      </c>
      <c r="B1989" t="s">
        <v>453</v>
      </c>
      <c r="C1989" t="s">
        <v>8866</v>
      </c>
      <c r="D1989">
        <v>2574474</v>
      </c>
      <c r="E1989" t="s">
        <v>8863</v>
      </c>
      <c r="G1989" t="s">
        <v>8867</v>
      </c>
      <c r="I1989" t="s">
        <v>8865</v>
      </c>
      <c r="J1989">
        <v>36</v>
      </c>
      <c r="K1989" s="1" t="s">
        <v>453</v>
      </c>
      <c r="L1989" t="s">
        <v>2066</v>
      </c>
      <c r="M1989">
        <v>17067</v>
      </c>
      <c r="N1989">
        <v>4</v>
      </c>
      <c r="O1989">
        <v>26</v>
      </c>
      <c r="P1989" t="s">
        <v>13850</v>
      </c>
      <c r="Q1989" t="s">
        <v>494</v>
      </c>
      <c r="R1989" t="s">
        <v>438</v>
      </c>
      <c r="T1989" t="s">
        <v>8864</v>
      </c>
      <c r="U1989" t="s">
        <v>296</v>
      </c>
    </row>
    <row r="1990" spans="1:21" x14ac:dyDescent="0.3">
      <c r="A1990" s="1" t="s">
        <v>8868</v>
      </c>
      <c r="B1990" t="s">
        <v>323</v>
      </c>
      <c r="C1990" t="s">
        <v>8870</v>
      </c>
      <c r="D1990">
        <v>3121378</v>
      </c>
      <c r="E1990" t="s">
        <v>8868</v>
      </c>
      <c r="F1990" t="s">
        <v>299</v>
      </c>
      <c r="G1990" t="s">
        <v>8045</v>
      </c>
      <c r="J1990">
        <v>81</v>
      </c>
      <c r="K1990" s="1" t="s">
        <v>323</v>
      </c>
      <c r="L1990" t="s">
        <v>8869</v>
      </c>
      <c r="M1990">
        <v>21158</v>
      </c>
      <c r="N1990">
        <v>0</v>
      </c>
      <c r="O1990">
        <v>23</v>
      </c>
      <c r="P1990" t="s">
        <v>13851</v>
      </c>
      <c r="Q1990" t="s">
        <v>305</v>
      </c>
      <c r="R1990" t="s">
        <v>965</v>
      </c>
      <c r="T1990" t="s">
        <v>603</v>
      </c>
      <c r="U1990" t="s">
        <v>300</v>
      </c>
    </row>
    <row r="1991" spans="1:21" x14ac:dyDescent="0.3">
      <c r="A1991" s="1" t="s">
        <v>8871</v>
      </c>
      <c r="B1991" t="s">
        <v>439</v>
      </c>
      <c r="C1991" t="s">
        <v>8873</v>
      </c>
      <c r="D1991">
        <v>3050478</v>
      </c>
      <c r="E1991" t="s">
        <v>8871</v>
      </c>
      <c r="F1991" t="s">
        <v>390</v>
      </c>
      <c r="G1991" t="s">
        <v>8874</v>
      </c>
      <c r="H1991">
        <v>1</v>
      </c>
      <c r="I1991" t="s">
        <v>8872</v>
      </c>
      <c r="J1991">
        <v>4</v>
      </c>
      <c r="K1991" s="1" t="s">
        <v>439</v>
      </c>
      <c r="L1991" t="s">
        <v>4472</v>
      </c>
      <c r="M1991">
        <v>19041</v>
      </c>
      <c r="N1991">
        <v>2</v>
      </c>
      <c r="O1991">
        <v>24</v>
      </c>
      <c r="P1991" t="s">
        <v>13852</v>
      </c>
      <c r="Q1991" t="s">
        <v>494</v>
      </c>
      <c r="R1991" t="s">
        <v>65</v>
      </c>
      <c r="T1991" t="s">
        <v>630</v>
      </c>
      <c r="U1991" t="s">
        <v>300</v>
      </c>
    </row>
    <row r="1992" spans="1:21" x14ac:dyDescent="0.3">
      <c r="A1992" s="1" t="s">
        <v>8875</v>
      </c>
      <c r="B1992" t="s">
        <v>453</v>
      </c>
      <c r="C1992" t="s">
        <v>8877</v>
      </c>
      <c r="D1992">
        <v>2576408</v>
      </c>
      <c r="E1992" t="s">
        <v>8875</v>
      </c>
      <c r="G1992" t="s">
        <v>2428</v>
      </c>
      <c r="I1992" t="s">
        <v>8876</v>
      </c>
      <c r="J1992">
        <v>31</v>
      </c>
      <c r="K1992" s="1" t="s">
        <v>453</v>
      </c>
      <c r="L1992" t="s">
        <v>3271</v>
      </c>
      <c r="M1992">
        <v>17199</v>
      </c>
      <c r="N1992">
        <v>4</v>
      </c>
      <c r="O1992">
        <v>26</v>
      </c>
      <c r="P1992" t="s">
        <v>13853</v>
      </c>
      <c r="Q1992" t="s">
        <v>399</v>
      </c>
      <c r="R1992" t="s">
        <v>571</v>
      </c>
      <c r="T1992" t="s">
        <v>3621</v>
      </c>
      <c r="U1992" t="s">
        <v>296</v>
      </c>
    </row>
    <row r="1993" spans="1:21" x14ac:dyDescent="0.3">
      <c r="A1993" s="1" t="s">
        <v>8878</v>
      </c>
      <c r="B1993" t="s">
        <v>453</v>
      </c>
      <c r="C1993" t="s">
        <v>8881</v>
      </c>
      <c r="D1993">
        <v>14193</v>
      </c>
      <c r="E1993" t="s">
        <v>8878</v>
      </c>
      <c r="G1993" t="s">
        <v>6596</v>
      </c>
      <c r="I1993" t="s">
        <v>8880</v>
      </c>
      <c r="J1993">
        <v>32</v>
      </c>
      <c r="K1993" s="1" t="s">
        <v>453</v>
      </c>
      <c r="L1993" t="s">
        <v>1781</v>
      </c>
      <c r="M1993">
        <v>13299</v>
      </c>
      <c r="N1993">
        <v>8</v>
      </c>
      <c r="O1993">
        <v>29</v>
      </c>
      <c r="P1993" t="s">
        <v>13854</v>
      </c>
      <c r="Q1993" t="s">
        <v>459</v>
      </c>
      <c r="R1993" t="s">
        <v>759</v>
      </c>
      <c r="T1993" t="s">
        <v>8879</v>
      </c>
      <c r="U1993" t="s">
        <v>296</v>
      </c>
    </row>
    <row r="1994" spans="1:21" x14ac:dyDescent="0.3">
      <c r="A1994" s="1" t="s">
        <v>8882</v>
      </c>
      <c r="B1994" t="s">
        <v>350</v>
      </c>
      <c r="C1994" t="s">
        <v>8884</v>
      </c>
      <c r="D1994">
        <v>2514129</v>
      </c>
      <c r="E1994" t="s">
        <v>8882</v>
      </c>
      <c r="J1994">
        <v>81</v>
      </c>
      <c r="K1994" s="1" t="s">
        <v>350</v>
      </c>
      <c r="L1994" t="s">
        <v>8883</v>
      </c>
      <c r="M1994">
        <v>16961</v>
      </c>
      <c r="N1994">
        <v>0</v>
      </c>
      <c r="P1994" t="s">
        <v>13855</v>
      </c>
      <c r="Q1994" t="s">
        <v>347</v>
      </c>
      <c r="R1994" t="s">
        <v>595</v>
      </c>
      <c r="T1994" t="s">
        <v>6201</v>
      </c>
      <c r="U1994" t="s">
        <v>296</v>
      </c>
    </row>
    <row r="1995" spans="1:21" x14ac:dyDescent="0.3">
      <c r="A1995" s="1" t="s">
        <v>74</v>
      </c>
      <c r="B1995" t="s">
        <v>350</v>
      </c>
      <c r="C1995" t="s">
        <v>8886</v>
      </c>
      <c r="D1995">
        <v>3052876</v>
      </c>
      <c r="E1995" t="s">
        <v>74</v>
      </c>
      <c r="F1995" t="s">
        <v>697</v>
      </c>
      <c r="G1995" t="s">
        <v>6282</v>
      </c>
      <c r="H1995">
        <v>1</v>
      </c>
      <c r="I1995" t="s">
        <v>8885</v>
      </c>
      <c r="J1995">
        <v>15</v>
      </c>
      <c r="K1995" s="1" t="s">
        <v>350</v>
      </c>
      <c r="L1995" t="s">
        <v>4945</v>
      </c>
      <c r="M1995">
        <v>17916</v>
      </c>
      <c r="N1995">
        <v>3</v>
      </c>
      <c r="O1995">
        <v>25</v>
      </c>
      <c r="P1995" t="s">
        <v>13856</v>
      </c>
      <c r="Q1995" t="s">
        <v>310</v>
      </c>
      <c r="R1995" t="s">
        <v>646</v>
      </c>
      <c r="S1995" t="s">
        <v>388</v>
      </c>
      <c r="T1995" t="s">
        <v>2032</v>
      </c>
      <c r="U1995" t="s">
        <v>300</v>
      </c>
    </row>
    <row r="1996" spans="1:21" x14ac:dyDescent="0.3">
      <c r="A1996" s="1" t="s">
        <v>173</v>
      </c>
      <c r="B1996" t="s">
        <v>453</v>
      </c>
      <c r="C1996" t="s">
        <v>8888</v>
      </c>
      <c r="D1996">
        <v>3059915</v>
      </c>
      <c r="E1996" t="s">
        <v>173</v>
      </c>
      <c r="F1996" t="s">
        <v>672</v>
      </c>
      <c r="G1996" t="s">
        <v>3886</v>
      </c>
      <c r="H1996">
        <v>3</v>
      </c>
      <c r="I1996" t="s">
        <v>8887</v>
      </c>
      <c r="J1996">
        <v>27</v>
      </c>
      <c r="K1996" s="1" t="s">
        <v>453</v>
      </c>
      <c r="L1996" t="s">
        <v>3271</v>
      </c>
      <c r="M1996">
        <v>18944</v>
      </c>
      <c r="N1996">
        <v>2</v>
      </c>
      <c r="O1996">
        <v>23</v>
      </c>
      <c r="P1996" t="s">
        <v>13857</v>
      </c>
      <c r="Q1996" t="s">
        <v>403</v>
      </c>
      <c r="R1996" t="s">
        <v>595</v>
      </c>
      <c r="S1996" t="s">
        <v>302</v>
      </c>
      <c r="T1996" t="s">
        <v>6541</v>
      </c>
      <c r="U1996" t="s">
        <v>1076</v>
      </c>
    </row>
    <row r="1997" spans="1:21" x14ac:dyDescent="0.3">
      <c r="A1997" s="1" t="s">
        <v>8889</v>
      </c>
      <c r="B1997" t="s">
        <v>323</v>
      </c>
      <c r="C1997" t="s">
        <v>4238</v>
      </c>
      <c r="D1997">
        <v>3048976</v>
      </c>
      <c r="E1997" t="s">
        <v>8889</v>
      </c>
      <c r="G1997" t="s">
        <v>2989</v>
      </c>
      <c r="I1997" t="s">
        <v>8890</v>
      </c>
      <c r="J1997">
        <v>48</v>
      </c>
      <c r="K1997" s="1" t="s">
        <v>323</v>
      </c>
      <c r="L1997" t="s">
        <v>4237</v>
      </c>
      <c r="M1997">
        <v>17758</v>
      </c>
      <c r="N1997">
        <v>4</v>
      </c>
      <c r="O1997">
        <v>26</v>
      </c>
      <c r="P1997" t="s">
        <v>12604</v>
      </c>
      <c r="Q1997" t="s">
        <v>678</v>
      </c>
      <c r="R1997" t="s">
        <v>1023</v>
      </c>
      <c r="T1997" t="s">
        <v>4236</v>
      </c>
      <c r="U1997" t="s">
        <v>296</v>
      </c>
    </row>
    <row r="1998" spans="1:21" x14ac:dyDescent="0.3">
      <c r="A1998" s="1" t="s">
        <v>169</v>
      </c>
      <c r="B1998" t="s">
        <v>313</v>
      </c>
      <c r="C1998" t="s">
        <v>8896</v>
      </c>
      <c r="D1998">
        <v>2577417</v>
      </c>
      <c r="E1998" t="s">
        <v>169</v>
      </c>
      <c r="F1998" t="s">
        <v>748</v>
      </c>
      <c r="G1998" t="s">
        <v>4995</v>
      </c>
      <c r="H1998">
        <v>1</v>
      </c>
      <c r="I1998" t="s">
        <v>8895</v>
      </c>
      <c r="J1998">
        <v>4</v>
      </c>
      <c r="K1998" s="1" t="s">
        <v>313</v>
      </c>
      <c r="L1998" t="s">
        <v>8894</v>
      </c>
      <c r="M1998">
        <v>18055</v>
      </c>
      <c r="N1998">
        <v>3</v>
      </c>
      <c r="O1998">
        <v>26</v>
      </c>
      <c r="P1998" t="s">
        <v>13858</v>
      </c>
      <c r="Q1998" t="s">
        <v>347</v>
      </c>
      <c r="R1998" t="s">
        <v>614</v>
      </c>
      <c r="T1998" t="s">
        <v>8893</v>
      </c>
      <c r="U1998" t="s">
        <v>300</v>
      </c>
    </row>
    <row r="1999" spans="1:21" x14ac:dyDescent="0.3">
      <c r="A1999" s="1" t="s">
        <v>8897</v>
      </c>
      <c r="B1999" t="s">
        <v>565</v>
      </c>
      <c r="C1999" t="s">
        <v>5074</v>
      </c>
      <c r="D1999">
        <v>14870</v>
      </c>
      <c r="E1999" t="s">
        <v>8897</v>
      </c>
      <c r="G1999" t="s">
        <v>3159</v>
      </c>
      <c r="J1999">
        <v>46</v>
      </c>
      <c r="K1999" s="1" t="s">
        <v>453</v>
      </c>
      <c r="L1999" t="s">
        <v>1129</v>
      </c>
      <c r="M1999">
        <v>14620</v>
      </c>
      <c r="N1999">
        <v>5</v>
      </c>
      <c r="O1999">
        <v>30</v>
      </c>
      <c r="P1999" t="s">
        <v>13859</v>
      </c>
      <c r="Q1999" t="s">
        <v>347</v>
      </c>
      <c r="R1999" t="s">
        <v>585</v>
      </c>
      <c r="T1999" t="s">
        <v>2032</v>
      </c>
      <c r="U1999" t="s">
        <v>296</v>
      </c>
    </row>
    <row r="2000" spans="1:21" x14ac:dyDescent="0.3">
      <c r="A2000" s="1" t="s">
        <v>8898</v>
      </c>
      <c r="B2000" t="s">
        <v>453</v>
      </c>
      <c r="C2000" t="s">
        <v>8901</v>
      </c>
      <c r="D2000">
        <v>2983509</v>
      </c>
      <c r="E2000" t="s">
        <v>8898</v>
      </c>
      <c r="F2000" t="s">
        <v>1208</v>
      </c>
      <c r="G2000" t="s">
        <v>8902</v>
      </c>
      <c r="H2000">
        <v>5</v>
      </c>
      <c r="I2000" t="s">
        <v>8900</v>
      </c>
      <c r="J2000">
        <v>44</v>
      </c>
      <c r="K2000" s="1" t="s">
        <v>453</v>
      </c>
      <c r="L2000" t="s">
        <v>8899</v>
      </c>
      <c r="M2000">
        <v>19626</v>
      </c>
      <c r="N2000">
        <v>2</v>
      </c>
      <c r="O2000">
        <v>25</v>
      </c>
      <c r="P2000" t="s">
        <v>13860</v>
      </c>
      <c r="Q2000" t="s">
        <v>362</v>
      </c>
      <c r="R2000" t="s">
        <v>782</v>
      </c>
      <c r="T2000" t="s">
        <v>8651</v>
      </c>
      <c r="U2000" t="s">
        <v>306</v>
      </c>
    </row>
    <row r="2001" spans="1:21" x14ac:dyDescent="0.3">
      <c r="A2001" s="1" t="s">
        <v>8903</v>
      </c>
      <c r="B2001" t="s">
        <v>350</v>
      </c>
      <c r="C2001" t="s">
        <v>8905</v>
      </c>
      <c r="D2001">
        <v>2971543</v>
      </c>
      <c r="E2001" t="s">
        <v>8903</v>
      </c>
      <c r="G2001" t="s">
        <v>4483</v>
      </c>
      <c r="J2001">
        <v>16</v>
      </c>
      <c r="K2001" s="1" t="s">
        <v>350</v>
      </c>
      <c r="L2001" t="s">
        <v>1561</v>
      </c>
      <c r="M2001">
        <v>19500</v>
      </c>
      <c r="N2001">
        <v>2</v>
      </c>
      <c r="O2001">
        <v>25</v>
      </c>
      <c r="P2001" t="s">
        <v>13861</v>
      </c>
      <c r="Q2001" t="s">
        <v>399</v>
      </c>
      <c r="R2001" t="s">
        <v>733</v>
      </c>
      <c r="T2001" t="s">
        <v>8904</v>
      </c>
      <c r="U2001" t="s">
        <v>296</v>
      </c>
    </row>
    <row r="2002" spans="1:21" x14ac:dyDescent="0.3">
      <c r="A2002" s="1" t="s">
        <v>8906</v>
      </c>
      <c r="B2002" t="s">
        <v>323</v>
      </c>
      <c r="C2002" t="s">
        <v>8908</v>
      </c>
      <c r="D2002">
        <v>17169</v>
      </c>
      <c r="E2002" t="s">
        <v>8906</v>
      </c>
      <c r="F2002" t="s">
        <v>555</v>
      </c>
      <c r="G2002" t="s">
        <v>1924</v>
      </c>
      <c r="H2002">
        <v>5</v>
      </c>
      <c r="I2002" t="s">
        <v>8907</v>
      </c>
      <c r="J2002">
        <v>88</v>
      </c>
      <c r="K2002" s="1" t="s">
        <v>323</v>
      </c>
      <c r="L2002" t="s">
        <v>3737</v>
      </c>
      <c r="M2002">
        <v>16111</v>
      </c>
      <c r="N2002">
        <v>5</v>
      </c>
      <c r="O2002">
        <v>28</v>
      </c>
      <c r="P2002" t="s">
        <v>13862</v>
      </c>
      <c r="Q2002" t="s">
        <v>426</v>
      </c>
      <c r="R2002" t="s">
        <v>564</v>
      </c>
      <c r="T2002" t="s">
        <v>473</v>
      </c>
      <c r="U2002" t="s">
        <v>300</v>
      </c>
    </row>
    <row r="2003" spans="1:21" x14ac:dyDescent="0.3">
      <c r="A2003" s="1" t="s">
        <v>8909</v>
      </c>
      <c r="B2003" t="s">
        <v>323</v>
      </c>
      <c r="C2003" t="s">
        <v>8911</v>
      </c>
      <c r="D2003">
        <v>4035014</v>
      </c>
      <c r="E2003" t="s">
        <v>8909</v>
      </c>
      <c r="F2003" t="s">
        <v>724</v>
      </c>
      <c r="G2003" t="s">
        <v>8912</v>
      </c>
      <c r="H2003">
        <v>3</v>
      </c>
      <c r="J2003">
        <v>89</v>
      </c>
      <c r="K2003" s="1" t="s">
        <v>323</v>
      </c>
      <c r="L2003" t="s">
        <v>8910</v>
      </c>
      <c r="M2003">
        <v>20893</v>
      </c>
      <c r="N2003">
        <v>0</v>
      </c>
      <c r="O2003">
        <v>22</v>
      </c>
      <c r="P2003" t="s">
        <v>13863</v>
      </c>
      <c r="Q2003" t="s">
        <v>320</v>
      </c>
      <c r="R2003" t="s">
        <v>322</v>
      </c>
      <c r="T2003" t="s">
        <v>660</v>
      </c>
      <c r="U2003" t="s">
        <v>300</v>
      </c>
    </row>
    <row r="2004" spans="1:21" x14ac:dyDescent="0.3">
      <c r="A2004" s="1" t="s">
        <v>8913</v>
      </c>
      <c r="B2004" t="s">
        <v>313</v>
      </c>
      <c r="C2004" t="s">
        <v>8914</v>
      </c>
      <c r="D2004">
        <v>3042933</v>
      </c>
      <c r="E2004" t="s">
        <v>8913</v>
      </c>
      <c r="G2004" t="s">
        <v>4979</v>
      </c>
      <c r="H2004">
        <v>4</v>
      </c>
      <c r="J2004">
        <v>5</v>
      </c>
      <c r="K2004" s="1" t="s">
        <v>313</v>
      </c>
      <c r="L2004" t="s">
        <v>5015</v>
      </c>
      <c r="M2004">
        <v>20654</v>
      </c>
      <c r="N2004">
        <v>1</v>
      </c>
      <c r="O2004">
        <v>24</v>
      </c>
      <c r="P2004" t="s">
        <v>13864</v>
      </c>
      <c r="Q2004" t="s">
        <v>320</v>
      </c>
      <c r="R2004" t="s">
        <v>414</v>
      </c>
      <c r="T2004" t="s">
        <v>717</v>
      </c>
      <c r="U2004" t="s">
        <v>296</v>
      </c>
    </row>
    <row r="2005" spans="1:21" x14ac:dyDescent="0.3">
      <c r="A2005" s="1" t="s">
        <v>8915</v>
      </c>
      <c r="B2005" t="s">
        <v>439</v>
      </c>
      <c r="C2005" t="s">
        <v>8917</v>
      </c>
      <c r="E2005" t="s">
        <v>8915</v>
      </c>
      <c r="F2005" t="s">
        <v>412</v>
      </c>
      <c r="J2005">
        <v>3</v>
      </c>
      <c r="K2005" s="1" t="s">
        <v>439</v>
      </c>
      <c r="L2005" t="s">
        <v>8916</v>
      </c>
      <c r="M2005">
        <v>20717</v>
      </c>
      <c r="N2005">
        <v>0</v>
      </c>
      <c r="P2005" t="s">
        <v>13865</v>
      </c>
      <c r="Q2005" t="s">
        <v>347</v>
      </c>
      <c r="R2005" t="s">
        <v>364</v>
      </c>
      <c r="T2005" t="s">
        <v>3171</v>
      </c>
      <c r="U2005" t="s">
        <v>300</v>
      </c>
    </row>
    <row r="2006" spans="1:21" x14ac:dyDescent="0.3">
      <c r="A2006" s="1" t="s">
        <v>8918</v>
      </c>
      <c r="B2006" t="s">
        <v>313</v>
      </c>
      <c r="C2006" t="s">
        <v>8921</v>
      </c>
      <c r="D2006">
        <v>15837</v>
      </c>
      <c r="E2006" t="s">
        <v>8918</v>
      </c>
      <c r="F2006" t="s">
        <v>329</v>
      </c>
      <c r="G2006" t="s">
        <v>1506</v>
      </c>
      <c r="H2006">
        <v>2</v>
      </c>
      <c r="I2006" t="s">
        <v>8920</v>
      </c>
      <c r="J2006">
        <v>7</v>
      </c>
      <c r="K2006" s="1" t="s">
        <v>313</v>
      </c>
      <c r="L2006" t="s">
        <v>8919</v>
      </c>
      <c r="M2006">
        <v>15201</v>
      </c>
      <c r="N2006">
        <v>6</v>
      </c>
      <c r="O2006">
        <v>29</v>
      </c>
      <c r="P2006" t="s">
        <v>13866</v>
      </c>
      <c r="Q2006" t="s">
        <v>678</v>
      </c>
      <c r="R2006" t="s">
        <v>578</v>
      </c>
      <c r="T2006" t="s">
        <v>333</v>
      </c>
      <c r="U2006" t="s">
        <v>300</v>
      </c>
    </row>
    <row r="2007" spans="1:21" x14ac:dyDescent="0.3">
      <c r="A2007" s="1" t="s">
        <v>27</v>
      </c>
      <c r="B2007" t="s">
        <v>323</v>
      </c>
      <c r="C2007" t="s">
        <v>8923</v>
      </c>
      <c r="D2007">
        <v>12537</v>
      </c>
      <c r="E2007" t="s">
        <v>27</v>
      </c>
      <c r="F2007" t="s">
        <v>373</v>
      </c>
      <c r="G2007" t="s">
        <v>8924</v>
      </c>
      <c r="H2007">
        <v>1</v>
      </c>
      <c r="I2007" t="s">
        <v>8922</v>
      </c>
      <c r="J2007">
        <v>87</v>
      </c>
      <c r="K2007" s="1" t="s">
        <v>323</v>
      </c>
      <c r="L2007" t="s">
        <v>7962</v>
      </c>
      <c r="M2007">
        <v>8534</v>
      </c>
      <c r="N2007">
        <v>10</v>
      </c>
      <c r="O2007">
        <v>32</v>
      </c>
      <c r="P2007" t="s">
        <v>13867</v>
      </c>
      <c r="Q2007" t="s">
        <v>295</v>
      </c>
      <c r="R2007" t="s">
        <v>1056</v>
      </c>
      <c r="T2007" t="s">
        <v>4852</v>
      </c>
      <c r="U2007" t="s">
        <v>300</v>
      </c>
    </row>
    <row r="2008" spans="1:21" x14ac:dyDescent="0.3">
      <c r="A2008" s="1" t="s">
        <v>8925</v>
      </c>
      <c r="B2008" t="s">
        <v>350</v>
      </c>
      <c r="C2008" t="s">
        <v>8926</v>
      </c>
      <c r="E2008" t="s">
        <v>8925</v>
      </c>
      <c r="G2008" t="s">
        <v>4421</v>
      </c>
      <c r="J2008">
        <v>81</v>
      </c>
      <c r="K2008" s="1" t="s">
        <v>350</v>
      </c>
      <c r="L2008" t="s">
        <v>4631</v>
      </c>
      <c r="M2008">
        <v>17408</v>
      </c>
      <c r="N2008">
        <v>0</v>
      </c>
      <c r="O2008">
        <v>25</v>
      </c>
      <c r="P2008" t="s">
        <v>13868</v>
      </c>
      <c r="Q2008" t="s">
        <v>347</v>
      </c>
      <c r="R2008" t="s">
        <v>782</v>
      </c>
      <c r="T2008" t="s">
        <v>1089</v>
      </c>
      <c r="U2008" t="s">
        <v>296</v>
      </c>
    </row>
    <row r="2009" spans="1:21" x14ac:dyDescent="0.3">
      <c r="A2009" s="1" t="s">
        <v>8927</v>
      </c>
      <c r="B2009" t="s">
        <v>350</v>
      </c>
      <c r="C2009" t="s">
        <v>8929</v>
      </c>
      <c r="D2009">
        <v>3123986</v>
      </c>
      <c r="E2009" t="s">
        <v>8927</v>
      </c>
      <c r="F2009" t="s">
        <v>573</v>
      </c>
      <c r="G2009" t="s">
        <v>7902</v>
      </c>
      <c r="H2009">
        <v>2</v>
      </c>
      <c r="I2009" t="s">
        <v>8928</v>
      </c>
      <c r="J2009">
        <v>88</v>
      </c>
      <c r="K2009" s="1" t="s">
        <v>350</v>
      </c>
      <c r="L2009" t="s">
        <v>371</v>
      </c>
      <c r="M2009">
        <v>18445</v>
      </c>
      <c r="N2009">
        <v>3</v>
      </c>
      <c r="O2009">
        <v>24</v>
      </c>
      <c r="P2009" t="s">
        <v>13869</v>
      </c>
      <c r="Q2009" t="s">
        <v>331</v>
      </c>
      <c r="R2009" t="s">
        <v>358</v>
      </c>
      <c r="T2009" t="s">
        <v>333</v>
      </c>
      <c r="U2009" t="s">
        <v>300</v>
      </c>
    </row>
    <row r="2010" spans="1:21" x14ac:dyDescent="0.3">
      <c r="A2010" s="1" t="s">
        <v>8930</v>
      </c>
      <c r="B2010" t="s">
        <v>350</v>
      </c>
      <c r="C2010" t="s">
        <v>8932</v>
      </c>
      <c r="D2010">
        <v>16230</v>
      </c>
      <c r="E2010" t="s">
        <v>8930</v>
      </c>
      <c r="G2010" t="s">
        <v>8933</v>
      </c>
      <c r="J2010">
        <v>18</v>
      </c>
      <c r="K2010" s="1" t="s">
        <v>350</v>
      </c>
      <c r="L2010" t="s">
        <v>8931</v>
      </c>
      <c r="M2010">
        <v>15285</v>
      </c>
      <c r="N2010">
        <v>6</v>
      </c>
      <c r="O2010">
        <v>28</v>
      </c>
      <c r="P2010" t="s">
        <v>13870</v>
      </c>
      <c r="Q2010" t="s">
        <v>331</v>
      </c>
      <c r="R2010" t="s">
        <v>392</v>
      </c>
      <c r="T2010" t="s">
        <v>473</v>
      </c>
      <c r="U2010" t="s">
        <v>296</v>
      </c>
    </row>
    <row r="2011" spans="1:21" x14ac:dyDescent="0.3">
      <c r="A2011" s="1" t="s">
        <v>8934</v>
      </c>
      <c r="B2011" t="s">
        <v>453</v>
      </c>
      <c r="C2011" t="s">
        <v>8936</v>
      </c>
      <c r="E2011" t="s">
        <v>8934</v>
      </c>
      <c r="G2011" t="s">
        <v>5075</v>
      </c>
      <c r="J2011">
        <v>48</v>
      </c>
      <c r="K2011" s="1" t="s">
        <v>453</v>
      </c>
      <c r="L2011" t="s">
        <v>8935</v>
      </c>
      <c r="M2011">
        <v>17481</v>
      </c>
      <c r="N2011">
        <v>0</v>
      </c>
      <c r="O2011">
        <v>24</v>
      </c>
      <c r="P2011" t="s">
        <v>13871</v>
      </c>
      <c r="Q2011" t="s">
        <v>362</v>
      </c>
      <c r="R2011" t="s">
        <v>653</v>
      </c>
      <c r="T2011" t="s">
        <v>1192</v>
      </c>
      <c r="U2011" t="s">
        <v>296</v>
      </c>
    </row>
    <row r="2012" spans="1:21" x14ac:dyDescent="0.3">
      <c r="A2012" s="1" t="s">
        <v>8937</v>
      </c>
      <c r="B2012" t="s">
        <v>350</v>
      </c>
      <c r="C2012" t="s">
        <v>8940</v>
      </c>
      <c r="D2012">
        <v>2513351</v>
      </c>
      <c r="E2012" t="s">
        <v>8937</v>
      </c>
      <c r="G2012" t="s">
        <v>8662</v>
      </c>
      <c r="H2012">
        <v>3</v>
      </c>
      <c r="I2012" t="s">
        <v>8939</v>
      </c>
      <c r="J2012">
        <v>81</v>
      </c>
      <c r="K2012" s="1" t="s">
        <v>350</v>
      </c>
      <c r="L2012" t="s">
        <v>784</v>
      </c>
      <c r="M2012">
        <v>16992</v>
      </c>
      <c r="N2012">
        <v>4</v>
      </c>
      <c r="O2012">
        <v>27</v>
      </c>
      <c r="P2012" t="s">
        <v>13872</v>
      </c>
      <c r="Q2012" t="s">
        <v>310</v>
      </c>
      <c r="R2012" t="s">
        <v>414</v>
      </c>
      <c r="T2012" t="s">
        <v>8938</v>
      </c>
      <c r="U2012" t="s">
        <v>296</v>
      </c>
    </row>
    <row r="2013" spans="1:21" x14ac:dyDescent="0.3">
      <c r="A2013" s="1" t="s">
        <v>8941</v>
      </c>
      <c r="B2013" t="s">
        <v>565</v>
      </c>
      <c r="C2013" t="s">
        <v>8944</v>
      </c>
      <c r="D2013">
        <v>2974365</v>
      </c>
      <c r="E2013" t="s">
        <v>8941</v>
      </c>
      <c r="F2013" t="s">
        <v>367</v>
      </c>
      <c r="G2013" t="s">
        <v>7257</v>
      </c>
      <c r="H2013">
        <v>5</v>
      </c>
      <c r="I2013" t="s">
        <v>8943</v>
      </c>
      <c r="J2013">
        <v>45</v>
      </c>
      <c r="K2013" s="1" t="s">
        <v>453</v>
      </c>
      <c r="L2013" t="s">
        <v>8942</v>
      </c>
      <c r="M2013">
        <v>18114</v>
      </c>
      <c r="N2013">
        <v>3</v>
      </c>
      <c r="O2013">
        <v>25</v>
      </c>
      <c r="P2013" t="s">
        <v>13873</v>
      </c>
      <c r="Q2013" t="s">
        <v>331</v>
      </c>
      <c r="R2013" t="s">
        <v>736</v>
      </c>
      <c r="T2013" t="s">
        <v>1817</v>
      </c>
      <c r="U2013" t="s">
        <v>300</v>
      </c>
    </row>
    <row r="2014" spans="1:21" x14ac:dyDescent="0.3">
      <c r="A2014" s="1" t="s">
        <v>2174</v>
      </c>
      <c r="B2014" t="s">
        <v>323</v>
      </c>
      <c r="C2014" t="s">
        <v>8945</v>
      </c>
      <c r="D2014">
        <v>11392</v>
      </c>
      <c r="E2014" t="s">
        <v>2174</v>
      </c>
      <c r="G2014" t="s">
        <v>8684</v>
      </c>
      <c r="J2014">
        <v>47</v>
      </c>
      <c r="K2014" s="1" t="s">
        <v>323</v>
      </c>
      <c r="L2014" t="s">
        <v>495</v>
      </c>
      <c r="M2014">
        <v>8142</v>
      </c>
      <c r="N2014">
        <v>8</v>
      </c>
      <c r="O2014">
        <v>33</v>
      </c>
      <c r="P2014" t="s">
        <v>13874</v>
      </c>
      <c r="Q2014" t="s">
        <v>305</v>
      </c>
      <c r="R2014" t="s">
        <v>1520</v>
      </c>
      <c r="T2014" t="s">
        <v>4463</v>
      </c>
      <c r="U2014" t="s">
        <v>296</v>
      </c>
    </row>
    <row r="2015" spans="1:21" x14ac:dyDescent="0.3">
      <c r="A2015" s="1" t="s">
        <v>8946</v>
      </c>
      <c r="B2015" t="s">
        <v>350</v>
      </c>
      <c r="C2015" t="s">
        <v>8949</v>
      </c>
      <c r="D2015">
        <v>3122839</v>
      </c>
      <c r="E2015" t="s">
        <v>8946</v>
      </c>
      <c r="F2015" t="s">
        <v>299</v>
      </c>
      <c r="G2015" t="s">
        <v>4476</v>
      </c>
      <c r="H2015">
        <v>2</v>
      </c>
      <c r="I2015" t="s">
        <v>8948</v>
      </c>
      <c r="J2015">
        <v>10</v>
      </c>
      <c r="K2015" s="1" t="s">
        <v>350</v>
      </c>
      <c r="L2015" t="s">
        <v>1393</v>
      </c>
      <c r="M2015">
        <v>19569</v>
      </c>
      <c r="N2015">
        <v>2</v>
      </c>
      <c r="O2015">
        <v>24</v>
      </c>
      <c r="P2015" t="s">
        <v>13875</v>
      </c>
      <c r="Q2015" t="s">
        <v>403</v>
      </c>
      <c r="R2015" t="s">
        <v>589</v>
      </c>
      <c r="T2015" t="s">
        <v>8947</v>
      </c>
      <c r="U2015" t="s">
        <v>300</v>
      </c>
    </row>
    <row r="2016" spans="1:21" x14ac:dyDescent="0.3">
      <c r="A2016" s="1" t="s">
        <v>8950</v>
      </c>
      <c r="B2016" t="s">
        <v>350</v>
      </c>
      <c r="C2016" t="s">
        <v>5502</v>
      </c>
      <c r="D2016">
        <v>2978196</v>
      </c>
      <c r="E2016" t="s">
        <v>8950</v>
      </c>
      <c r="G2016" t="s">
        <v>1850</v>
      </c>
      <c r="J2016">
        <v>3</v>
      </c>
      <c r="K2016" s="1" t="s">
        <v>350</v>
      </c>
      <c r="L2016" t="s">
        <v>2946</v>
      </c>
      <c r="M2016">
        <v>17189</v>
      </c>
      <c r="N2016">
        <v>4</v>
      </c>
      <c r="O2016">
        <v>25</v>
      </c>
      <c r="P2016" t="s">
        <v>12914</v>
      </c>
      <c r="Q2016" t="s">
        <v>403</v>
      </c>
      <c r="R2016" t="s">
        <v>733</v>
      </c>
      <c r="T2016" t="s">
        <v>324</v>
      </c>
      <c r="U2016" t="s">
        <v>296</v>
      </c>
    </row>
    <row r="2017" spans="1:21" x14ac:dyDescent="0.3">
      <c r="A2017" s="1" t="s">
        <v>8951</v>
      </c>
      <c r="B2017" t="s">
        <v>350</v>
      </c>
      <c r="C2017" t="s">
        <v>8954</v>
      </c>
      <c r="D2017">
        <v>2514542</v>
      </c>
      <c r="E2017" t="s">
        <v>8951</v>
      </c>
      <c r="F2017" t="s">
        <v>748</v>
      </c>
      <c r="G2017" t="s">
        <v>3069</v>
      </c>
      <c r="I2017" t="s">
        <v>8953</v>
      </c>
      <c r="J2017">
        <v>18</v>
      </c>
      <c r="K2017" s="1" t="s">
        <v>350</v>
      </c>
      <c r="L2017" t="s">
        <v>703</v>
      </c>
      <c r="M2017">
        <v>17052</v>
      </c>
      <c r="N2017">
        <v>4</v>
      </c>
      <c r="O2017">
        <v>27</v>
      </c>
      <c r="P2017" t="s">
        <v>13876</v>
      </c>
      <c r="Q2017" t="s">
        <v>331</v>
      </c>
      <c r="R2017" t="s">
        <v>828</v>
      </c>
      <c r="T2017" t="s">
        <v>8952</v>
      </c>
      <c r="U2017" t="s">
        <v>306</v>
      </c>
    </row>
    <row r="2018" spans="1:21" x14ac:dyDescent="0.3">
      <c r="A2018" s="1" t="s">
        <v>8955</v>
      </c>
      <c r="B2018" t="s">
        <v>350</v>
      </c>
      <c r="C2018" t="s">
        <v>8956</v>
      </c>
      <c r="D2018">
        <v>3078581</v>
      </c>
      <c r="E2018" t="s">
        <v>8955</v>
      </c>
      <c r="G2018" t="s">
        <v>628</v>
      </c>
      <c r="J2018">
        <v>83</v>
      </c>
      <c r="K2018" s="1" t="s">
        <v>350</v>
      </c>
      <c r="L2018" t="s">
        <v>1129</v>
      </c>
      <c r="M2018">
        <v>17103</v>
      </c>
      <c r="N2018">
        <v>0</v>
      </c>
      <c r="O2018">
        <v>25</v>
      </c>
      <c r="P2018" t="s">
        <v>13877</v>
      </c>
      <c r="Q2018" t="s">
        <v>310</v>
      </c>
      <c r="R2018" t="s">
        <v>571</v>
      </c>
      <c r="T2018" t="s">
        <v>3275</v>
      </c>
      <c r="U2018" t="s">
        <v>296</v>
      </c>
    </row>
    <row r="2019" spans="1:21" x14ac:dyDescent="0.3">
      <c r="A2019" s="1" t="s">
        <v>8957</v>
      </c>
      <c r="B2019" t="s">
        <v>323</v>
      </c>
      <c r="C2019" t="s">
        <v>8959</v>
      </c>
      <c r="D2019">
        <v>16095</v>
      </c>
      <c r="E2019" t="s">
        <v>8957</v>
      </c>
      <c r="G2019" t="s">
        <v>3505</v>
      </c>
      <c r="H2019">
        <v>5</v>
      </c>
      <c r="J2019">
        <v>76</v>
      </c>
      <c r="K2019" s="1" t="s">
        <v>323</v>
      </c>
      <c r="L2019" t="s">
        <v>3494</v>
      </c>
      <c r="M2019">
        <v>15772</v>
      </c>
      <c r="N2019">
        <v>6</v>
      </c>
      <c r="O2019">
        <v>29</v>
      </c>
      <c r="P2019" t="s">
        <v>13878</v>
      </c>
      <c r="Q2019" t="s">
        <v>426</v>
      </c>
      <c r="R2019" t="s">
        <v>301</v>
      </c>
      <c r="T2019" t="s">
        <v>8958</v>
      </c>
      <c r="U2019" t="s">
        <v>296</v>
      </c>
    </row>
    <row r="2020" spans="1:21" x14ac:dyDescent="0.3">
      <c r="A2020" s="1" t="s">
        <v>8960</v>
      </c>
      <c r="B2020" t="s">
        <v>350</v>
      </c>
      <c r="C2020" t="s">
        <v>8962</v>
      </c>
      <c r="D2020">
        <v>3917960</v>
      </c>
      <c r="E2020" t="s">
        <v>8960</v>
      </c>
      <c r="F2020" t="s">
        <v>446</v>
      </c>
      <c r="J2020">
        <v>15</v>
      </c>
      <c r="K2020" s="1" t="s">
        <v>350</v>
      </c>
      <c r="L2020" t="s">
        <v>8961</v>
      </c>
      <c r="M2020">
        <v>21400</v>
      </c>
      <c r="N2020">
        <v>0</v>
      </c>
      <c r="P2020" t="s">
        <v>13879</v>
      </c>
      <c r="Q2020" t="s">
        <v>494</v>
      </c>
      <c r="R2020" t="s">
        <v>752</v>
      </c>
      <c r="T2020" t="s">
        <v>1767</v>
      </c>
      <c r="U2020" t="s">
        <v>300</v>
      </c>
    </row>
    <row r="2021" spans="1:21" x14ac:dyDescent="0.3">
      <c r="A2021" s="1" t="s">
        <v>8963</v>
      </c>
      <c r="B2021" t="s">
        <v>323</v>
      </c>
      <c r="C2021" t="s">
        <v>8965</v>
      </c>
      <c r="D2021">
        <v>2987440</v>
      </c>
      <c r="E2021" t="s">
        <v>8963</v>
      </c>
      <c r="F2021" t="s">
        <v>373</v>
      </c>
      <c r="G2021" t="s">
        <v>7901</v>
      </c>
      <c r="H2021">
        <v>4</v>
      </c>
      <c r="I2021" t="s">
        <v>8964</v>
      </c>
      <c r="J2021">
        <v>45</v>
      </c>
      <c r="K2021" s="1" t="s">
        <v>323</v>
      </c>
      <c r="L2021" t="s">
        <v>1254</v>
      </c>
      <c r="M2021">
        <v>18716</v>
      </c>
      <c r="N2021">
        <v>3</v>
      </c>
      <c r="O2021">
        <v>25</v>
      </c>
      <c r="P2021" t="s">
        <v>13880</v>
      </c>
      <c r="Q2021" t="s">
        <v>426</v>
      </c>
      <c r="R2021" t="s">
        <v>578</v>
      </c>
      <c r="T2021" t="s">
        <v>981</v>
      </c>
      <c r="U2021" t="s">
        <v>306</v>
      </c>
    </row>
    <row r="2022" spans="1:21" x14ac:dyDescent="0.3">
      <c r="A2022" s="1" t="s">
        <v>8966</v>
      </c>
      <c r="B2022" t="s">
        <v>453</v>
      </c>
      <c r="C2022" t="s">
        <v>8969</v>
      </c>
      <c r="D2022">
        <v>3047969</v>
      </c>
      <c r="E2022" t="s">
        <v>8966</v>
      </c>
      <c r="F2022" t="s">
        <v>354</v>
      </c>
      <c r="G2022" t="s">
        <v>6648</v>
      </c>
      <c r="I2022" t="s">
        <v>8968</v>
      </c>
      <c r="J2022">
        <v>44</v>
      </c>
      <c r="K2022" s="1" t="s">
        <v>453</v>
      </c>
      <c r="L2022" t="s">
        <v>8967</v>
      </c>
      <c r="M2022">
        <v>19428</v>
      </c>
      <c r="N2022">
        <v>2</v>
      </c>
      <c r="O2022">
        <v>24</v>
      </c>
      <c r="P2022" t="s">
        <v>13881</v>
      </c>
      <c r="Q2022" t="s">
        <v>331</v>
      </c>
      <c r="R2022" t="s">
        <v>614</v>
      </c>
      <c r="T2022" t="s">
        <v>1229</v>
      </c>
      <c r="U2022" t="s">
        <v>306</v>
      </c>
    </row>
    <row r="2023" spans="1:21" x14ac:dyDescent="0.3">
      <c r="A2023" s="1" t="s">
        <v>8970</v>
      </c>
      <c r="B2023" t="s">
        <v>350</v>
      </c>
      <c r="C2023" t="s">
        <v>8971</v>
      </c>
      <c r="D2023">
        <v>2987210</v>
      </c>
      <c r="E2023" t="s">
        <v>8970</v>
      </c>
      <c r="G2023" t="s">
        <v>1788</v>
      </c>
      <c r="J2023">
        <v>6</v>
      </c>
      <c r="K2023" s="1" t="s">
        <v>350</v>
      </c>
      <c r="L2023" t="s">
        <v>7962</v>
      </c>
      <c r="M2023">
        <v>17304</v>
      </c>
      <c r="N2023">
        <v>4</v>
      </c>
      <c r="O2023">
        <v>27</v>
      </c>
      <c r="P2023" t="s">
        <v>13882</v>
      </c>
      <c r="Q2023" t="s">
        <v>320</v>
      </c>
      <c r="R2023" t="s">
        <v>369</v>
      </c>
      <c r="T2023" t="s">
        <v>335</v>
      </c>
      <c r="U2023" t="s">
        <v>296</v>
      </c>
    </row>
    <row r="2024" spans="1:21" x14ac:dyDescent="0.3">
      <c r="A2024" s="1" t="s">
        <v>8972</v>
      </c>
      <c r="B2024" t="s">
        <v>350</v>
      </c>
      <c r="C2024" t="s">
        <v>8973</v>
      </c>
      <c r="D2024">
        <v>11267</v>
      </c>
      <c r="E2024" t="s">
        <v>8972</v>
      </c>
      <c r="G2024" t="s">
        <v>8974</v>
      </c>
      <c r="J2024">
        <v>17</v>
      </c>
      <c r="K2024" s="1" t="s">
        <v>350</v>
      </c>
      <c r="L2024" t="s">
        <v>1057</v>
      </c>
      <c r="M2024">
        <v>2730</v>
      </c>
      <c r="N2024">
        <v>7</v>
      </c>
      <c r="O2024">
        <v>33</v>
      </c>
      <c r="P2024" t="s">
        <v>13883</v>
      </c>
      <c r="Q2024" t="s">
        <v>362</v>
      </c>
      <c r="R2024" t="s">
        <v>358</v>
      </c>
      <c r="T2024" t="s">
        <v>1358</v>
      </c>
      <c r="U2024" t="s">
        <v>296</v>
      </c>
    </row>
    <row r="2025" spans="1:21" x14ac:dyDescent="0.3">
      <c r="A2025" s="1" t="s">
        <v>8975</v>
      </c>
      <c r="B2025" t="s">
        <v>313</v>
      </c>
      <c r="C2025" t="s">
        <v>8976</v>
      </c>
      <c r="D2025">
        <v>16015</v>
      </c>
      <c r="E2025" t="s">
        <v>8975</v>
      </c>
      <c r="G2025" t="s">
        <v>8977</v>
      </c>
      <c r="H2025">
        <v>3</v>
      </c>
      <c r="J2025">
        <v>4</v>
      </c>
      <c r="K2025" s="1" t="s">
        <v>313</v>
      </c>
      <c r="L2025" t="s">
        <v>6317</v>
      </c>
      <c r="M2025">
        <v>15078</v>
      </c>
      <c r="N2025">
        <v>2</v>
      </c>
      <c r="O2025">
        <v>30</v>
      </c>
      <c r="P2025" t="s">
        <v>13884</v>
      </c>
      <c r="Q2025" t="s">
        <v>426</v>
      </c>
      <c r="R2025" t="s">
        <v>745</v>
      </c>
      <c r="T2025" t="s">
        <v>3528</v>
      </c>
      <c r="U2025" t="s">
        <v>296</v>
      </c>
    </row>
    <row r="2026" spans="1:21" x14ac:dyDescent="0.3">
      <c r="A2026" s="1" t="s">
        <v>8978</v>
      </c>
      <c r="B2026" t="s">
        <v>323</v>
      </c>
      <c r="C2026" t="s">
        <v>8980</v>
      </c>
      <c r="D2026">
        <v>16210</v>
      </c>
      <c r="E2026" t="s">
        <v>8978</v>
      </c>
      <c r="G2026" t="s">
        <v>8981</v>
      </c>
      <c r="J2026">
        <v>86</v>
      </c>
      <c r="K2026" s="1" t="s">
        <v>323</v>
      </c>
      <c r="L2026" t="s">
        <v>8979</v>
      </c>
      <c r="M2026">
        <v>15281</v>
      </c>
      <c r="N2026">
        <v>6</v>
      </c>
      <c r="O2026">
        <v>29</v>
      </c>
      <c r="P2026" t="s">
        <v>13885</v>
      </c>
      <c r="Q2026" t="s">
        <v>295</v>
      </c>
      <c r="R2026" t="s">
        <v>1395</v>
      </c>
      <c r="T2026" t="s">
        <v>324</v>
      </c>
      <c r="U2026" t="s">
        <v>296</v>
      </c>
    </row>
    <row r="2027" spans="1:21" x14ac:dyDescent="0.3">
      <c r="A2027" s="1" t="s">
        <v>8982</v>
      </c>
      <c r="B2027" t="s">
        <v>453</v>
      </c>
      <c r="C2027" t="s">
        <v>8983</v>
      </c>
      <c r="D2027">
        <v>3123857</v>
      </c>
      <c r="E2027" t="s">
        <v>8982</v>
      </c>
      <c r="F2027" t="s">
        <v>539</v>
      </c>
      <c r="J2027">
        <v>33</v>
      </c>
      <c r="K2027" s="1" t="s">
        <v>453</v>
      </c>
      <c r="L2027" t="s">
        <v>2619</v>
      </c>
      <c r="M2027">
        <v>21514</v>
      </c>
      <c r="N2027">
        <v>0</v>
      </c>
      <c r="P2027" t="s">
        <v>13886</v>
      </c>
      <c r="Q2027" t="s">
        <v>399</v>
      </c>
      <c r="R2027" t="s">
        <v>364</v>
      </c>
      <c r="T2027" t="s">
        <v>580</v>
      </c>
      <c r="U2027" t="s">
        <v>300</v>
      </c>
    </row>
    <row r="2028" spans="1:21" x14ac:dyDescent="0.3">
      <c r="A2028" s="1" t="s">
        <v>8984</v>
      </c>
      <c r="B2028" t="s">
        <v>350</v>
      </c>
      <c r="C2028" t="s">
        <v>8986</v>
      </c>
      <c r="D2028">
        <v>3056458</v>
      </c>
      <c r="E2028" t="s">
        <v>8984</v>
      </c>
      <c r="F2028" t="s">
        <v>573</v>
      </c>
      <c r="G2028" t="s">
        <v>4723</v>
      </c>
      <c r="J2028">
        <v>28</v>
      </c>
      <c r="K2028" s="1" t="s">
        <v>350</v>
      </c>
      <c r="L2028" t="s">
        <v>8985</v>
      </c>
      <c r="M2028">
        <v>20678</v>
      </c>
      <c r="N2028">
        <v>1</v>
      </c>
      <c r="O2028">
        <v>23</v>
      </c>
      <c r="P2028" t="s">
        <v>13887</v>
      </c>
      <c r="Q2028" t="s">
        <v>320</v>
      </c>
      <c r="R2028" t="s">
        <v>653</v>
      </c>
      <c r="T2028" t="s">
        <v>663</v>
      </c>
      <c r="U2028" t="s">
        <v>300</v>
      </c>
    </row>
    <row r="2029" spans="1:21" x14ac:dyDescent="0.3">
      <c r="A2029" s="1" t="s">
        <v>8987</v>
      </c>
      <c r="B2029" t="s">
        <v>323</v>
      </c>
      <c r="C2029" t="s">
        <v>8988</v>
      </c>
      <c r="D2029">
        <v>14189</v>
      </c>
      <c r="E2029" t="s">
        <v>8987</v>
      </c>
      <c r="G2029" t="s">
        <v>8595</v>
      </c>
      <c r="J2029">
        <v>84</v>
      </c>
      <c r="K2029" s="1" t="s">
        <v>323</v>
      </c>
      <c r="L2029" t="s">
        <v>1035</v>
      </c>
      <c r="M2029">
        <v>12861</v>
      </c>
      <c r="N2029">
        <v>6</v>
      </c>
      <c r="O2029">
        <v>30</v>
      </c>
      <c r="P2029" t="s">
        <v>13888</v>
      </c>
      <c r="Q2029" t="s">
        <v>295</v>
      </c>
      <c r="R2029" t="s">
        <v>662</v>
      </c>
      <c r="T2029" t="s">
        <v>604</v>
      </c>
      <c r="U2029" t="s">
        <v>296</v>
      </c>
    </row>
    <row r="2030" spans="1:21" x14ac:dyDescent="0.3">
      <c r="A2030" s="1" t="s">
        <v>8990</v>
      </c>
      <c r="B2030" t="s">
        <v>350</v>
      </c>
      <c r="C2030" t="s">
        <v>8991</v>
      </c>
      <c r="D2030">
        <v>17137</v>
      </c>
      <c r="E2030" t="s">
        <v>8990</v>
      </c>
      <c r="G2030" t="s">
        <v>2074</v>
      </c>
      <c r="J2030">
        <v>16</v>
      </c>
      <c r="K2030" s="1" t="s">
        <v>350</v>
      </c>
      <c r="L2030" t="s">
        <v>495</v>
      </c>
      <c r="M2030">
        <v>16082</v>
      </c>
      <c r="N2030">
        <v>1</v>
      </c>
      <c r="O2030">
        <v>26</v>
      </c>
      <c r="P2030" t="s">
        <v>13889</v>
      </c>
      <c r="Q2030" t="s">
        <v>331</v>
      </c>
      <c r="R2030" t="s">
        <v>818</v>
      </c>
      <c r="T2030" t="s">
        <v>1609</v>
      </c>
      <c r="U2030" t="s">
        <v>296</v>
      </c>
    </row>
    <row r="2031" spans="1:21" x14ac:dyDescent="0.3">
      <c r="A2031" s="1" t="s">
        <v>8992</v>
      </c>
      <c r="B2031" t="s">
        <v>350</v>
      </c>
      <c r="C2031" t="s">
        <v>8994</v>
      </c>
      <c r="D2031">
        <v>15063</v>
      </c>
      <c r="E2031" t="s">
        <v>8992</v>
      </c>
      <c r="G2031" t="s">
        <v>8995</v>
      </c>
      <c r="J2031">
        <v>85</v>
      </c>
      <c r="K2031" s="1" t="s">
        <v>350</v>
      </c>
      <c r="L2031" t="s">
        <v>8993</v>
      </c>
      <c r="M2031">
        <v>13854</v>
      </c>
      <c r="N2031">
        <v>2</v>
      </c>
      <c r="O2031">
        <v>28</v>
      </c>
      <c r="P2031" t="s">
        <v>13890</v>
      </c>
      <c r="Q2031" t="s">
        <v>295</v>
      </c>
      <c r="R2031" t="s">
        <v>689</v>
      </c>
      <c r="T2031" t="s">
        <v>566</v>
      </c>
      <c r="U2031" t="s">
        <v>296</v>
      </c>
    </row>
    <row r="2032" spans="1:21" x14ac:dyDescent="0.3">
      <c r="A2032" s="1" t="s">
        <v>8996</v>
      </c>
      <c r="B2032" t="s">
        <v>313</v>
      </c>
      <c r="C2032" t="s">
        <v>8998</v>
      </c>
      <c r="D2032">
        <v>2527708</v>
      </c>
      <c r="E2032" t="s">
        <v>8996</v>
      </c>
      <c r="G2032" t="s">
        <v>4788</v>
      </c>
      <c r="J2032">
        <v>7</v>
      </c>
      <c r="K2032" s="1" t="s">
        <v>313</v>
      </c>
      <c r="L2032" t="s">
        <v>8997</v>
      </c>
      <c r="M2032">
        <v>17018</v>
      </c>
      <c r="N2032">
        <v>0</v>
      </c>
      <c r="O2032">
        <v>24</v>
      </c>
      <c r="P2032" t="s">
        <v>13891</v>
      </c>
      <c r="Q2032" t="s">
        <v>426</v>
      </c>
      <c r="R2032" t="s">
        <v>322</v>
      </c>
      <c r="T2032" t="s">
        <v>2104</v>
      </c>
      <c r="U2032" t="s">
        <v>296</v>
      </c>
    </row>
    <row r="2033" spans="1:21" x14ac:dyDescent="0.3">
      <c r="A2033" s="1" t="s">
        <v>8999</v>
      </c>
      <c r="B2033" t="s">
        <v>350</v>
      </c>
      <c r="C2033" t="s">
        <v>9002</v>
      </c>
      <c r="D2033">
        <v>2979507</v>
      </c>
      <c r="E2033" t="s">
        <v>8999</v>
      </c>
      <c r="G2033" t="s">
        <v>3331</v>
      </c>
      <c r="I2033" t="s">
        <v>9001</v>
      </c>
      <c r="J2033">
        <v>16</v>
      </c>
      <c r="K2033" s="1" t="s">
        <v>350</v>
      </c>
      <c r="L2033" t="s">
        <v>829</v>
      </c>
      <c r="M2033">
        <v>18362</v>
      </c>
      <c r="N2033">
        <v>3</v>
      </c>
      <c r="O2033">
        <v>26</v>
      </c>
      <c r="P2033" t="s">
        <v>13892</v>
      </c>
      <c r="Q2033" t="s">
        <v>310</v>
      </c>
      <c r="R2033" t="s">
        <v>392</v>
      </c>
      <c r="T2033" t="s">
        <v>9000</v>
      </c>
      <c r="U2033" t="s">
        <v>296</v>
      </c>
    </row>
    <row r="2034" spans="1:21" x14ac:dyDescent="0.3">
      <c r="A2034" s="1" t="s">
        <v>9003</v>
      </c>
      <c r="B2034" t="s">
        <v>313</v>
      </c>
      <c r="C2034" t="s">
        <v>9006</v>
      </c>
      <c r="D2034">
        <v>3909004</v>
      </c>
      <c r="E2034" t="s">
        <v>9003</v>
      </c>
      <c r="J2034">
        <v>6</v>
      </c>
      <c r="K2034" s="1" t="s">
        <v>313</v>
      </c>
      <c r="L2034" t="s">
        <v>9005</v>
      </c>
      <c r="M2034">
        <v>21342</v>
      </c>
      <c r="N2034">
        <v>0</v>
      </c>
      <c r="P2034" t="s">
        <v>13893</v>
      </c>
      <c r="Q2034" t="s">
        <v>331</v>
      </c>
      <c r="R2034" t="s">
        <v>578</v>
      </c>
      <c r="T2034" t="s">
        <v>9004</v>
      </c>
      <c r="U2034" t="s">
        <v>296</v>
      </c>
    </row>
    <row r="2035" spans="1:21" x14ac:dyDescent="0.3">
      <c r="A2035" s="1" t="s">
        <v>151</v>
      </c>
      <c r="B2035" t="s">
        <v>350</v>
      </c>
      <c r="C2035" t="s">
        <v>9009</v>
      </c>
      <c r="D2035">
        <v>2976592</v>
      </c>
      <c r="E2035" t="s">
        <v>151</v>
      </c>
      <c r="F2035" t="s">
        <v>316</v>
      </c>
      <c r="G2035" t="s">
        <v>9010</v>
      </c>
      <c r="H2035">
        <v>1</v>
      </c>
      <c r="I2035" t="s">
        <v>9008</v>
      </c>
      <c r="J2035">
        <v>87</v>
      </c>
      <c r="K2035" s="1" t="s">
        <v>350</v>
      </c>
      <c r="L2035" t="s">
        <v>9007</v>
      </c>
      <c r="M2035">
        <v>17961</v>
      </c>
      <c r="N2035">
        <v>3</v>
      </c>
      <c r="O2035">
        <v>25</v>
      </c>
      <c r="P2035" t="s">
        <v>13894</v>
      </c>
      <c r="Q2035" t="s">
        <v>403</v>
      </c>
      <c r="R2035" t="s">
        <v>387</v>
      </c>
      <c r="T2035" t="s">
        <v>4279</v>
      </c>
      <c r="U2035" t="s">
        <v>300</v>
      </c>
    </row>
    <row r="2036" spans="1:21" x14ac:dyDescent="0.3">
      <c r="A2036" s="1" t="s">
        <v>9011</v>
      </c>
      <c r="B2036" t="s">
        <v>350</v>
      </c>
      <c r="C2036" t="s">
        <v>9013</v>
      </c>
      <c r="D2036">
        <v>16023</v>
      </c>
      <c r="E2036" t="s">
        <v>9011</v>
      </c>
      <c r="G2036" t="s">
        <v>9014</v>
      </c>
      <c r="J2036">
        <v>81</v>
      </c>
      <c r="K2036" s="1" t="s">
        <v>350</v>
      </c>
      <c r="L2036" t="s">
        <v>523</v>
      </c>
      <c r="M2036">
        <v>15118</v>
      </c>
      <c r="N2036">
        <v>6</v>
      </c>
      <c r="O2036">
        <v>26</v>
      </c>
      <c r="P2036" t="s">
        <v>13895</v>
      </c>
      <c r="Q2036" t="s">
        <v>320</v>
      </c>
      <c r="R2036" t="s">
        <v>387</v>
      </c>
      <c r="T2036" t="s">
        <v>9012</v>
      </c>
      <c r="U2036" t="s">
        <v>296</v>
      </c>
    </row>
    <row r="2037" spans="1:21" x14ac:dyDescent="0.3">
      <c r="A2037" s="1" t="s">
        <v>9015</v>
      </c>
      <c r="B2037" t="s">
        <v>453</v>
      </c>
      <c r="C2037" t="s">
        <v>9017</v>
      </c>
      <c r="D2037">
        <v>2980077</v>
      </c>
      <c r="E2037" t="s">
        <v>9015</v>
      </c>
      <c r="F2037" t="s">
        <v>304</v>
      </c>
      <c r="G2037" t="s">
        <v>3603</v>
      </c>
      <c r="H2037">
        <v>5</v>
      </c>
      <c r="I2037" t="s">
        <v>9016</v>
      </c>
      <c r="J2037">
        <v>33</v>
      </c>
      <c r="K2037" s="1" t="s">
        <v>453</v>
      </c>
      <c r="L2037" t="s">
        <v>516</v>
      </c>
      <c r="M2037">
        <v>18073</v>
      </c>
      <c r="N2037">
        <v>3</v>
      </c>
      <c r="O2037">
        <v>25</v>
      </c>
      <c r="P2037" t="s">
        <v>13896</v>
      </c>
      <c r="Q2037" t="s">
        <v>362</v>
      </c>
      <c r="R2037" t="s">
        <v>689</v>
      </c>
      <c r="T2037" t="s">
        <v>654</v>
      </c>
      <c r="U2037" t="s">
        <v>300</v>
      </c>
    </row>
    <row r="2038" spans="1:21" x14ac:dyDescent="0.3">
      <c r="A2038" s="1" t="s">
        <v>9018</v>
      </c>
      <c r="B2038" t="s">
        <v>313</v>
      </c>
      <c r="C2038" t="s">
        <v>9020</v>
      </c>
      <c r="D2038">
        <v>4040616</v>
      </c>
      <c r="E2038" t="s">
        <v>9018</v>
      </c>
      <c r="F2038" t="s">
        <v>446</v>
      </c>
      <c r="G2038" t="s">
        <v>9021</v>
      </c>
      <c r="H2038">
        <v>1</v>
      </c>
      <c r="J2038">
        <v>7</v>
      </c>
      <c r="K2038" s="1" t="s">
        <v>313</v>
      </c>
      <c r="L2038" t="s">
        <v>9019</v>
      </c>
      <c r="M2038">
        <v>20795</v>
      </c>
      <c r="N2038">
        <v>0</v>
      </c>
      <c r="O2038">
        <v>22</v>
      </c>
      <c r="P2038" t="s">
        <v>13897</v>
      </c>
      <c r="Q2038" t="s">
        <v>320</v>
      </c>
      <c r="R2038" t="s">
        <v>1198</v>
      </c>
      <c r="T2038" t="s">
        <v>2191</v>
      </c>
      <c r="U2038" t="s">
        <v>300</v>
      </c>
    </row>
    <row r="2039" spans="1:21" x14ac:dyDescent="0.3">
      <c r="A2039" s="1" t="s">
        <v>9022</v>
      </c>
      <c r="B2039" t="s">
        <v>350</v>
      </c>
      <c r="C2039" t="s">
        <v>9024</v>
      </c>
      <c r="D2039">
        <v>2973663</v>
      </c>
      <c r="E2039" t="s">
        <v>9022</v>
      </c>
      <c r="G2039" t="s">
        <v>2333</v>
      </c>
      <c r="I2039" t="s">
        <v>9023</v>
      </c>
      <c r="J2039">
        <v>2</v>
      </c>
      <c r="K2039" s="1" t="s">
        <v>350</v>
      </c>
      <c r="L2039" t="s">
        <v>315</v>
      </c>
      <c r="M2039">
        <v>18462</v>
      </c>
      <c r="N2039">
        <v>3</v>
      </c>
      <c r="O2039">
        <v>25</v>
      </c>
      <c r="P2039" t="s">
        <v>13898</v>
      </c>
      <c r="Q2039" t="s">
        <v>331</v>
      </c>
      <c r="R2039" t="s">
        <v>818</v>
      </c>
      <c r="T2039" t="s">
        <v>7143</v>
      </c>
      <c r="U2039" t="s">
        <v>296</v>
      </c>
    </row>
    <row r="2040" spans="1:21" x14ac:dyDescent="0.3">
      <c r="A2040" s="1" t="s">
        <v>9025</v>
      </c>
      <c r="B2040" t="s">
        <v>350</v>
      </c>
      <c r="C2040" t="s">
        <v>9026</v>
      </c>
      <c r="E2040" t="s">
        <v>9025</v>
      </c>
      <c r="G2040" t="s">
        <v>3462</v>
      </c>
      <c r="J2040">
        <v>3</v>
      </c>
      <c r="K2040" s="1" t="s">
        <v>350</v>
      </c>
      <c r="L2040" t="s">
        <v>3145</v>
      </c>
      <c r="M2040">
        <v>15581</v>
      </c>
      <c r="N2040">
        <v>1</v>
      </c>
      <c r="O2040">
        <v>27</v>
      </c>
      <c r="P2040" t="s">
        <v>13899</v>
      </c>
      <c r="Q2040" t="s">
        <v>320</v>
      </c>
      <c r="R2040" t="s">
        <v>727</v>
      </c>
      <c r="T2040" t="s">
        <v>1100</v>
      </c>
      <c r="U2040" t="s">
        <v>296</v>
      </c>
    </row>
    <row r="2041" spans="1:21" x14ac:dyDescent="0.3">
      <c r="A2041" s="1" t="s">
        <v>9027</v>
      </c>
      <c r="B2041" t="s">
        <v>350</v>
      </c>
      <c r="C2041" t="s">
        <v>9030</v>
      </c>
      <c r="D2041">
        <v>15998</v>
      </c>
      <c r="E2041" t="s">
        <v>9027</v>
      </c>
      <c r="G2041" t="s">
        <v>4861</v>
      </c>
      <c r="H2041">
        <v>3</v>
      </c>
      <c r="I2041" t="s">
        <v>9029</v>
      </c>
      <c r="J2041">
        <v>82</v>
      </c>
      <c r="K2041" s="1" t="s">
        <v>350</v>
      </c>
      <c r="L2041" t="s">
        <v>9028</v>
      </c>
      <c r="M2041">
        <v>14883</v>
      </c>
      <c r="N2041">
        <v>6</v>
      </c>
      <c r="O2041">
        <v>28</v>
      </c>
      <c r="P2041" t="s">
        <v>13900</v>
      </c>
      <c r="Q2041" t="s">
        <v>362</v>
      </c>
      <c r="R2041" t="s">
        <v>818</v>
      </c>
      <c r="T2041" t="s">
        <v>449</v>
      </c>
      <c r="U2041" t="s">
        <v>296</v>
      </c>
    </row>
    <row r="2042" spans="1:21" x14ac:dyDescent="0.3">
      <c r="A2042" s="1" t="s">
        <v>9031</v>
      </c>
      <c r="B2042" t="s">
        <v>350</v>
      </c>
      <c r="C2042" t="s">
        <v>9034</v>
      </c>
      <c r="D2042">
        <v>3123935</v>
      </c>
      <c r="E2042" t="s">
        <v>9031</v>
      </c>
      <c r="G2042" t="s">
        <v>3874</v>
      </c>
      <c r="I2042" t="s">
        <v>9033</v>
      </c>
      <c r="J2042">
        <v>13</v>
      </c>
      <c r="K2042" s="1" t="s">
        <v>350</v>
      </c>
      <c r="L2042" t="s">
        <v>1470</v>
      </c>
      <c r="M2042">
        <v>20056</v>
      </c>
      <c r="N2042">
        <v>1</v>
      </c>
      <c r="O2042">
        <v>23</v>
      </c>
      <c r="P2042" t="s">
        <v>13901</v>
      </c>
      <c r="Q2042" t="s">
        <v>347</v>
      </c>
      <c r="R2042" t="s">
        <v>653</v>
      </c>
      <c r="T2042" t="s">
        <v>9032</v>
      </c>
      <c r="U2042" t="s">
        <v>296</v>
      </c>
    </row>
    <row r="2043" spans="1:21" x14ac:dyDescent="0.3">
      <c r="A2043" s="1" t="s">
        <v>9035</v>
      </c>
      <c r="B2043" t="s">
        <v>313</v>
      </c>
      <c r="C2043" t="s">
        <v>9038</v>
      </c>
      <c r="D2043">
        <v>13987</v>
      </c>
      <c r="E2043" t="s">
        <v>9035</v>
      </c>
      <c r="F2043" t="s">
        <v>1208</v>
      </c>
      <c r="G2043" t="s">
        <v>9039</v>
      </c>
      <c r="H2043">
        <v>3</v>
      </c>
      <c r="I2043" t="s">
        <v>9037</v>
      </c>
      <c r="J2043">
        <v>11</v>
      </c>
      <c r="K2043" s="1" t="s">
        <v>313</v>
      </c>
      <c r="L2043" t="s">
        <v>9036</v>
      </c>
      <c r="M2043">
        <v>12982</v>
      </c>
      <c r="N2043">
        <v>8</v>
      </c>
      <c r="O2043">
        <v>29</v>
      </c>
      <c r="P2043" t="s">
        <v>13902</v>
      </c>
      <c r="Q2043" t="s">
        <v>426</v>
      </c>
      <c r="R2043" t="s">
        <v>958</v>
      </c>
      <c r="T2043" t="s">
        <v>2145</v>
      </c>
      <c r="U2043" t="s">
        <v>300</v>
      </c>
    </row>
    <row r="2044" spans="1:21" x14ac:dyDescent="0.3">
      <c r="A2044" s="1" t="s">
        <v>9040</v>
      </c>
      <c r="B2044" t="s">
        <v>350</v>
      </c>
      <c r="C2044" t="s">
        <v>9041</v>
      </c>
      <c r="D2044">
        <v>3153437</v>
      </c>
      <c r="E2044" t="s">
        <v>9040</v>
      </c>
      <c r="G2044" t="s">
        <v>3812</v>
      </c>
      <c r="J2044">
        <v>87</v>
      </c>
      <c r="K2044" s="1" t="s">
        <v>350</v>
      </c>
      <c r="L2044" t="s">
        <v>1129</v>
      </c>
      <c r="M2044">
        <v>17825</v>
      </c>
      <c r="N2044">
        <v>4</v>
      </c>
      <c r="O2044">
        <v>28</v>
      </c>
      <c r="P2044" t="s">
        <v>13903</v>
      </c>
      <c r="Q2044" t="s">
        <v>347</v>
      </c>
      <c r="R2044" t="s">
        <v>578</v>
      </c>
      <c r="T2044" t="s">
        <v>6987</v>
      </c>
      <c r="U2044" t="s">
        <v>296</v>
      </c>
    </row>
    <row r="2045" spans="1:21" x14ac:dyDescent="0.3">
      <c r="A2045" s="1" t="s">
        <v>9042</v>
      </c>
      <c r="B2045" t="s">
        <v>323</v>
      </c>
      <c r="C2045" t="s">
        <v>9044</v>
      </c>
      <c r="D2045">
        <v>3125402</v>
      </c>
      <c r="E2045" t="s">
        <v>9042</v>
      </c>
      <c r="F2045" t="s">
        <v>1392</v>
      </c>
      <c r="G2045" t="s">
        <v>8155</v>
      </c>
      <c r="J2045">
        <v>89</v>
      </c>
      <c r="K2045" s="1" t="s">
        <v>323</v>
      </c>
      <c r="L2045" t="s">
        <v>9043</v>
      </c>
      <c r="M2045">
        <v>21369</v>
      </c>
      <c r="N2045">
        <v>0</v>
      </c>
      <c r="O2045">
        <v>24</v>
      </c>
      <c r="P2045" t="s">
        <v>13904</v>
      </c>
      <c r="Q2045" t="s">
        <v>426</v>
      </c>
      <c r="R2045" t="s">
        <v>662</v>
      </c>
      <c r="T2045" t="s">
        <v>580</v>
      </c>
      <c r="U2045" t="s">
        <v>300</v>
      </c>
    </row>
    <row r="2046" spans="1:21" x14ac:dyDescent="0.3">
      <c r="A2046" s="1" t="s">
        <v>69</v>
      </c>
      <c r="B2046" t="s">
        <v>350</v>
      </c>
      <c r="C2046" t="s">
        <v>9048</v>
      </c>
      <c r="D2046">
        <v>2971618</v>
      </c>
      <c r="E2046" t="s">
        <v>69</v>
      </c>
      <c r="F2046" t="s">
        <v>390</v>
      </c>
      <c r="G2046" t="s">
        <v>9049</v>
      </c>
      <c r="H2046">
        <v>1</v>
      </c>
      <c r="I2046" t="s">
        <v>9047</v>
      </c>
      <c r="J2046">
        <v>13</v>
      </c>
      <c r="K2046" s="1" t="s">
        <v>350</v>
      </c>
      <c r="L2046" t="s">
        <v>9046</v>
      </c>
      <c r="M2046">
        <v>16781</v>
      </c>
      <c r="N2046">
        <v>4</v>
      </c>
      <c r="O2046">
        <v>26</v>
      </c>
      <c r="P2046" t="s">
        <v>13905</v>
      </c>
      <c r="Q2046" t="s">
        <v>310</v>
      </c>
      <c r="R2046" t="s">
        <v>794</v>
      </c>
      <c r="T2046" t="s">
        <v>836</v>
      </c>
      <c r="U2046" t="s">
        <v>300</v>
      </c>
    </row>
    <row r="2047" spans="1:21" x14ac:dyDescent="0.3">
      <c r="A2047" s="1" t="s">
        <v>9050</v>
      </c>
      <c r="B2047" t="s">
        <v>313</v>
      </c>
      <c r="C2047" t="s">
        <v>9051</v>
      </c>
      <c r="D2047">
        <v>8520</v>
      </c>
      <c r="E2047" t="s">
        <v>9050</v>
      </c>
      <c r="G2047" t="s">
        <v>9052</v>
      </c>
      <c r="J2047">
        <v>18</v>
      </c>
      <c r="K2047" s="1" t="s">
        <v>313</v>
      </c>
      <c r="L2047" t="s">
        <v>8107</v>
      </c>
      <c r="M2047">
        <v>8703</v>
      </c>
      <c r="N2047">
        <v>10</v>
      </c>
      <c r="O2047">
        <v>34</v>
      </c>
      <c r="P2047" t="s">
        <v>13906</v>
      </c>
      <c r="Q2047" t="s">
        <v>426</v>
      </c>
      <c r="R2047" t="s">
        <v>578</v>
      </c>
      <c r="T2047" t="s">
        <v>690</v>
      </c>
      <c r="U2047" t="s">
        <v>296</v>
      </c>
    </row>
    <row r="2048" spans="1:21" x14ac:dyDescent="0.3">
      <c r="A2048" s="1" t="s">
        <v>9053</v>
      </c>
      <c r="B2048" t="s">
        <v>350</v>
      </c>
      <c r="C2048" t="s">
        <v>9055</v>
      </c>
      <c r="D2048">
        <v>3050138</v>
      </c>
      <c r="E2048" t="s">
        <v>9053</v>
      </c>
      <c r="G2048" t="s">
        <v>2683</v>
      </c>
      <c r="I2048" t="s">
        <v>9054</v>
      </c>
      <c r="J2048">
        <v>8</v>
      </c>
      <c r="K2048" s="1" t="s">
        <v>350</v>
      </c>
      <c r="L2048" t="s">
        <v>1322</v>
      </c>
      <c r="M2048">
        <v>19215</v>
      </c>
      <c r="N2048">
        <v>2</v>
      </c>
      <c r="O2048">
        <v>25</v>
      </c>
      <c r="P2048" t="s">
        <v>13907</v>
      </c>
      <c r="Q2048" t="s">
        <v>403</v>
      </c>
      <c r="R2048" t="s">
        <v>3394</v>
      </c>
      <c r="T2048" t="s">
        <v>580</v>
      </c>
      <c r="U2048" t="s">
        <v>296</v>
      </c>
    </row>
    <row r="2049" spans="1:21" x14ac:dyDescent="0.3">
      <c r="A2049" s="1" t="s">
        <v>9056</v>
      </c>
      <c r="B2049" t="s">
        <v>439</v>
      </c>
      <c r="C2049" t="s">
        <v>9057</v>
      </c>
      <c r="D2049">
        <v>3893609</v>
      </c>
      <c r="E2049" t="s">
        <v>9056</v>
      </c>
      <c r="G2049" t="s">
        <v>9058</v>
      </c>
      <c r="J2049">
        <v>3</v>
      </c>
      <c r="K2049" s="1" t="s">
        <v>439</v>
      </c>
      <c r="L2049" t="s">
        <v>1647</v>
      </c>
      <c r="M2049">
        <v>17151</v>
      </c>
      <c r="N2049">
        <v>4</v>
      </c>
      <c r="O2049">
        <v>26</v>
      </c>
      <c r="P2049" t="s">
        <v>13908</v>
      </c>
      <c r="Q2049" t="s">
        <v>310</v>
      </c>
      <c r="R2049" t="s">
        <v>653</v>
      </c>
      <c r="T2049" t="s">
        <v>440</v>
      </c>
      <c r="U2049" t="s">
        <v>296</v>
      </c>
    </row>
    <row r="2050" spans="1:21" x14ac:dyDescent="0.3">
      <c r="A2050" s="1" t="s">
        <v>9060</v>
      </c>
      <c r="B2050" t="s">
        <v>323</v>
      </c>
      <c r="C2050" t="s">
        <v>9061</v>
      </c>
      <c r="D2050">
        <v>2516392</v>
      </c>
      <c r="E2050" t="s">
        <v>9060</v>
      </c>
      <c r="G2050" t="s">
        <v>9062</v>
      </c>
      <c r="J2050">
        <v>3</v>
      </c>
      <c r="K2050" s="1" t="s">
        <v>323</v>
      </c>
      <c r="L2050" t="s">
        <v>1133</v>
      </c>
      <c r="M2050">
        <v>9362</v>
      </c>
      <c r="N2050">
        <v>0</v>
      </c>
      <c r="O2050">
        <v>31</v>
      </c>
      <c r="P2050" t="s">
        <v>13909</v>
      </c>
      <c r="Q2050" t="s">
        <v>320</v>
      </c>
      <c r="R2050" t="s">
        <v>736</v>
      </c>
      <c r="T2050" t="s">
        <v>1282</v>
      </c>
      <c r="U2050" t="s">
        <v>296</v>
      </c>
    </row>
    <row r="2051" spans="1:21" x14ac:dyDescent="0.3">
      <c r="A2051" s="1" t="s">
        <v>9063</v>
      </c>
      <c r="B2051" t="s">
        <v>350</v>
      </c>
      <c r="C2051" t="s">
        <v>9066</v>
      </c>
      <c r="D2051">
        <v>4035069</v>
      </c>
      <c r="E2051" t="s">
        <v>9063</v>
      </c>
      <c r="G2051" t="s">
        <v>1495</v>
      </c>
      <c r="I2051" t="s">
        <v>9065</v>
      </c>
      <c r="J2051">
        <v>15</v>
      </c>
      <c r="K2051" s="1" t="s">
        <v>350</v>
      </c>
      <c r="L2051" t="s">
        <v>1192</v>
      </c>
      <c r="M2051">
        <v>20656</v>
      </c>
      <c r="N2051">
        <v>1</v>
      </c>
      <c r="O2051">
        <v>25</v>
      </c>
      <c r="P2051" t="s">
        <v>13910</v>
      </c>
      <c r="Q2051" t="s">
        <v>305</v>
      </c>
      <c r="R2051" t="s">
        <v>501</v>
      </c>
      <c r="T2051" t="s">
        <v>9064</v>
      </c>
      <c r="U2051" t="s">
        <v>296</v>
      </c>
    </row>
    <row r="2052" spans="1:21" x14ac:dyDescent="0.3">
      <c r="A2052" s="1" t="s">
        <v>9067</v>
      </c>
      <c r="B2052" t="s">
        <v>453</v>
      </c>
      <c r="C2052" t="s">
        <v>9069</v>
      </c>
      <c r="D2052">
        <v>3912576</v>
      </c>
      <c r="E2052" t="s">
        <v>9067</v>
      </c>
      <c r="G2052" t="s">
        <v>9070</v>
      </c>
      <c r="I2052" t="s">
        <v>9068</v>
      </c>
      <c r="J2052">
        <v>32</v>
      </c>
      <c r="K2052" s="1" t="s">
        <v>453</v>
      </c>
      <c r="L2052" t="s">
        <v>516</v>
      </c>
      <c r="M2052">
        <v>18885</v>
      </c>
      <c r="N2052">
        <v>2</v>
      </c>
      <c r="O2052">
        <v>25</v>
      </c>
      <c r="P2052" t="s">
        <v>13911</v>
      </c>
      <c r="Q2052" t="s">
        <v>362</v>
      </c>
      <c r="R2052" t="s">
        <v>364</v>
      </c>
      <c r="T2052" t="s">
        <v>1557</v>
      </c>
      <c r="U2052" t="s">
        <v>296</v>
      </c>
    </row>
    <row r="2053" spans="1:21" x14ac:dyDescent="0.3">
      <c r="A2053" s="1" t="s">
        <v>675</v>
      </c>
      <c r="B2053" t="s">
        <v>313</v>
      </c>
      <c r="C2053" t="s">
        <v>9072</v>
      </c>
      <c r="D2053">
        <v>12482</v>
      </c>
      <c r="E2053" t="s">
        <v>675</v>
      </c>
      <c r="G2053" t="s">
        <v>9073</v>
      </c>
      <c r="I2053" t="s">
        <v>9071</v>
      </c>
      <c r="J2053">
        <v>6</v>
      </c>
      <c r="K2053" s="1" t="s">
        <v>313</v>
      </c>
      <c r="L2053" t="s">
        <v>4685</v>
      </c>
      <c r="M2053">
        <v>8415</v>
      </c>
      <c r="N2053">
        <v>10</v>
      </c>
      <c r="O2053">
        <v>32</v>
      </c>
      <c r="P2053" t="s">
        <v>13912</v>
      </c>
      <c r="Q2053" t="s">
        <v>347</v>
      </c>
      <c r="R2053" t="s">
        <v>578</v>
      </c>
      <c r="T2053" t="s">
        <v>422</v>
      </c>
      <c r="U2053" t="s">
        <v>296</v>
      </c>
    </row>
    <row r="2054" spans="1:21" x14ac:dyDescent="0.3">
      <c r="A2054" s="1" t="s">
        <v>9074</v>
      </c>
      <c r="B2054" t="s">
        <v>350</v>
      </c>
      <c r="C2054" t="s">
        <v>9075</v>
      </c>
      <c r="D2054">
        <v>3931391</v>
      </c>
      <c r="E2054" t="s">
        <v>9074</v>
      </c>
      <c r="F2054" t="s">
        <v>525</v>
      </c>
      <c r="J2054">
        <v>16</v>
      </c>
      <c r="K2054" s="1" t="s">
        <v>350</v>
      </c>
      <c r="L2054" t="s">
        <v>7154</v>
      </c>
      <c r="M2054">
        <v>21263</v>
      </c>
      <c r="N2054">
        <v>0</v>
      </c>
      <c r="P2054" t="s">
        <v>13913</v>
      </c>
      <c r="Q2054" t="s">
        <v>331</v>
      </c>
      <c r="R2054" t="s">
        <v>358</v>
      </c>
      <c r="T2054" t="s">
        <v>1251</v>
      </c>
      <c r="U2054" t="s">
        <v>300</v>
      </c>
    </row>
    <row r="2055" spans="1:21" x14ac:dyDescent="0.3">
      <c r="A2055" s="1" t="s">
        <v>9076</v>
      </c>
      <c r="C2055" t="s">
        <v>9077</v>
      </c>
      <c r="E2055" t="s">
        <v>9076</v>
      </c>
      <c r="J2055">
        <v>0</v>
      </c>
      <c r="K2055" s="1" t="s">
        <v>297</v>
      </c>
      <c r="L2055" t="s">
        <v>1245</v>
      </c>
      <c r="M2055">
        <v>17875</v>
      </c>
      <c r="N2055">
        <v>0</v>
      </c>
      <c r="P2055" t="s">
        <v>13914</v>
      </c>
      <c r="Q2055" t="s">
        <v>297</v>
      </c>
      <c r="R2055" t="s">
        <v>297</v>
      </c>
      <c r="T2055" t="s">
        <v>536</v>
      </c>
      <c r="U2055" t="s">
        <v>296</v>
      </c>
    </row>
    <row r="2056" spans="1:21" x14ac:dyDescent="0.3">
      <c r="A2056" s="1" t="s">
        <v>9078</v>
      </c>
      <c r="B2056" t="s">
        <v>350</v>
      </c>
      <c r="C2056" t="s">
        <v>9080</v>
      </c>
      <c r="D2056">
        <v>15834</v>
      </c>
      <c r="E2056" t="s">
        <v>9078</v>
      </c>
      <c r="G2056" t="s">
        <v>948</v>
      </c>
      <c r="J2056">
        <v>83</v>
      </c>
      <c r="K2056" s="1" t="s">
        <v>350</v>
      </c>
      <c r="L2056" t="s">
        <v>9079</v>
      </c>
      <c r="M2056">
        <v>14886</v>
      </c>
      <c r="N2056">
        <v>6</v>
      </c>
      <c r="O2056">
        <v>28</v>
      </c>
      <c r="P2056" t="s">
        <v>13915</v>
      </c>
      <c r="Q2056" t="s">
        <v>320</v>
      </c>
      <c r="R2056" t="s">
        <v>319</v>
      </c>
      <c r="S2056" t="s">
        <v>512</v>
      </c>
      <c r="T2056" t="s">
        <v>663</v>
      </c>
      <c r="U2056" t="s">
        <v>513</v>
      </c>
    </row>
    <row r="2057" spans="1:21" x14ac:dyDescent="0.3">
      <c r="A2057" s="1" t="s">
        <v>9081</v>
      </c>
      <c r="C2057" t="s">
        <v>9082</v>
      </c>
      <c r="E2057" t="s">
        <v>9081</v>
      </c>
      <c r="J2057">
        <v>0</v>
      </c>
      <c r="K2057" s="1" t="s">
        <v>297</v>
      </c>
      <c r="L2057" t="s">
        <v>2978</v>
      </c>
      <c r="M2057">
        <v>18809</v>
      </c>
      <c r="N2057">
        <v>0</v>
      </c>
      <c r="P2057" t="s">
        <v>13916</v>
      </c>
      <c r="Q2057" t="s">
        <v>297</v>
      </c>
      <c r="R2057" t="s">
        <v>297</v>
      </c>
      <c r="T2057" t="s">
        <v>536</v>
      </c>
      <c r="U2057" t="s">
        <v>296</v>
      </c>
    </row>
    <row r="2058" spans="1:21" x14ac:dyDescent="0.3">
      <c r="A2058" s="1" t="s">
        <v>9083</v>
      </c>
      <c r="B2058" t="s">
        <v>323</v>
      </c>
      <c r="C2058" t="s">
        <v>9084</v>
      </c>
      <c r="D2058">
        <v>15647</v>
      </c>
      <c r="E2058" t="s">
        <v>9083</v>
      </c>
      <c r="G2058" t="s">
        <v>9085</v>
      </c>
      <c r="J2058">
        <v>48</v>
      </c>
      <c r="K2058" s="1" t="s">
        <v>323</v>
      </c>
      <c r="L2058" t="s">
        <v>1706</v>
      </c>
      <c r="M2058">
        <v>15697</v>
      </c>
      <c r="N2058">
        <v>3</v>
      </c>
      <c r="O2058">
        <v>27</v>
      </c>
      <c r="P2058" t="s">
        <v>13917</v>
      </c>
      <c r="Q2058" t="s">
        <v>305</v>
      </c>
      <c r="R2058" t="s">
        <v>662</v>
      </c>
      <c r="T2058" t="s">
        <v>819</v>
      </c>
      <c r="U2058" t="s">
        <v>296</v>
      </c>
    </row>
    <row r="2059" spans="1:21" x14ac:dyDescent="0.3">
      <c r="A2059" s="1" t="s">
        <v>9086</v>
      </c>
      <c r="B2059" t="s">
        <v>350</v>
      </c>
      <c r="C2059" t="s">
        <v>9088</v>
      </c>
      <c r="D2059">
        <v>2577286</v>
      </c>
      <c r="E2059" t="s">
        <v>9086</v>
      </c>
      <c r="F2059" t="s">
        <v>373</v>
      </c>
      <c r="G2059" t="s">
        <v>2314</v>
      </c>
      <c r="I2059" t="s">
        <v>9087</v>
      </c>
      <c r="J2059">
        <v>86</v>
      </c>
      <c r="K2059" s="1" t="s">
        <v>350</v>
      </c>
      <c r="L2059" t="s">
        <v>416</v>
      </c>
      <c r="M2059">
        <v>18596</v>
      </c>
      <c r="N2059">
        <v>3</v>
      </c>
      <c r="O2059">
        <v>26</v>
      </c>
      <c r="P2059" t="s">
        <v>13918</v>
      </c>
      <c r="Q2059" t="s">
        <v>403</v>
      </c>
      <c r="R2059" t="s">
        <v>540</v>
      </c>
      <c r="T2059" t="s">
        <v>484</v>
      </c>
      <c r="U2059" t="s">
        <v>306</v>
      </c>
    </row>
    <row r="2060" spans="1:21" x14ac:dyDescent="0.3">
      <c r="A2060" s="1" t="s">
        <v>9089</v>
      </c>
      <c r="B2060" t="s">
        <v>323</v>
      </c>
      <c r="C2060" t="s">
        <v>9090</v>
      </c>
      <c r="D2060">
        <v>12705</v>
      </c>
      <c r="E2060" t="s">
        <v>9089</v>
      </c>
      <c r="G2060" t="s">
        <v>9091</v>
      </c>
      <c r="J2060">
        <v>82</v>
      </c>
      <c r="K2060" s="1" t="s">
        <v>323</v>
      </c>
      <c r="L2060" t="s">
        <v>1399</v>
      </c>
      <c r="M2060">
        <v>8778</v>
      </c>
      <c r="N2060">
        <v>8</v>
      </c>
      <c r="O2060">
        <v>33</v>
      </c>
      <c r="P2060" t="s">
        <v>13919</v>
      </c>
      <c r="Q2060" t="s">
        <v>426</v>
      </c>
      <c r="R2060" t="s">
        <v>518</v>
      </c>
      <c r="T2060" t="s">
        <v>502</v>
      </c>
      <c r="U2060" t="s">
        <v>296</v>
      </c>
    </row>
    <row r="2061" spans="1:21" x14ac:dyDescent="0.3">
      <c r="A2061" s="1" t="s">
        <v>9092</v>
      </c>
      <c r="B2061" t="s">
        <v>350</v>
      </c>
      <c r="C2061" t="s">
        <v>9094</v>
      </c>
      <c r="D2061">
        <v>15753</v>
      </c>
      <c r="E2061" t="s">
        <v>9092</v>
      </c>
      <c r="G2061" t="s">
        <v>9095</v>
      </c>
      <c r="J2061">
        <v>6</v>
      </c>
      <c r="K2061" s="1" t="s">
        <v>350</v>
      </c>
      <c r="L2061" t="s">
        <v>9093</v>
      </c>
      <c r="M2061">
        <v>17152</v>
      </c>
      <c r="N2061">
        <v>0</v>
      </c>
      <c r="O2061">
        <v>28</v>
      </c>
      <c r="P2061" t="s">
        <v>13920</v>
      </c>
      <c r="Q2061" t="s">
        <v>310</v>
      </c>
      <c r="R2061" t="s">
        <v>358</v>
      </c>
      <c r="T2061" t="s">
        <v>3646</v>
      </c>
      <c r="U2061" t="s">
        <v>296</v>
      </c>
    </row>
    <row r="2062" spans="1:21" x14ac:dyDescent="0.3">
      <c r="A2062" s="1" t="s">
        <v>9096</v>
      </c>
      <c r="B2062" t="s">
        <v>350</v>
      </c>
      <c r="C2062" t="s">
        <v>9099</v>
      </c>
      <c r="D2062">
        <v>3052470</v>
      </c>
      <c r="E2062" t="s">
        <v>9096</v>
      </c>
      <c r="F2062" t="s">
        <v>354</v>
      </c>
      <c r="G2062" t="s">
        <v>5170</v>
      </c>
      <c r="H2062">
        <v>4</v>
      </c>
      <c r="I2062" t="s">
        <v>9098</v>
      </c>
      <c r="J2062">
        <v>16</v>
      </c>
      <c r="K2062" s="1" t="s">
        <v>350</v>
      </c>
      <c r="L2062" t="s">
        <v>9097</v>
      </c>
      <c r="M2062">
        <v>19046</v>
      </c>
      <c r="N2062">
        <v>2</v>
      </c>
      <c r="O2062">
        <v>24</v>
      </c>
      <c r="P2062" t="s">
        <v>13921</v>
      </c>
      <c r="Q2062" t="s">
        <v>331</v>
      </c>
      <c r="R2062" t="s">
        <v>689</v>
      </c>
      <c r="T2062" t="s">
        <v>4202</v>
      </c>
      <c r="U2062" t="s">
        <v>306</v>
      </c>
    </row>
    <row r="2063" spans="1:21" x14ac:dyDescent="0.3">
      <c r="A2063" s="1" t="s">
        <v>9100</v>
      </c>
      <c r="B2063" t="s">
        <v>323</v>
      </c>
      <c r="C2063" t="s">
        <v>9102</v>
      </c>
      <c r="D2063">
        <v>2512509</v>
      </c>
      <c r="E2063" t="s">
        <v>9100</v>
      </c>
      <c r="G2063" t="s">
        <v>8892</v>
      </c>
      <c r="J2063">
        <v>0</v>
      </c>
      <c r="K2063" s="1" t="s">
        <v>323</v>
      </c>
      <c r="L2063" t="s">
        <v>9101</v>
      </c>
      <c r="M2063">
        <v>17036</v>
      </c>
      <c r="N2063">
        <v>1</v>
      </c>
      <c r="O2063">
        <v>26</v>
      </c>
      <c r="P2063" t="s">
        <v>13922</v>
      </c>
      <c r="Q2063" t="s">
        <v>310</v>
      </c>
      <c r="R2063" t="s">
        <v>2176</v>
      </c>
      <c r="T2063" t="s">
        <v>779</v>
      </c>
      <c r="U2063" t="s">
        <v>296</v>
      </c>
    </row>
    <row r="2064" spans="1:21" x14ac:dyDescent="0.3">
      <c r="A2064" s="1" t="s">
        <v>9103</v>
      </c>
      <c r="B2064" t="s">
        <v>313</v>
      </c>
      <c r="C2064" t="s">
        <v>9105</v>
      </c>
      <c r="D2064">
        <v>3115252</v>
      </c>
      <c r="E2064" t="s">
        <v>9103</v>
      </c>
      <c r="F2064" t="s">
        <v>880</v>
      </c>
      <c r="G2064" t="s">
        <v>2231</v>
      </c>
      <c r="H2064">
        <v>2</v>
      </c>
      <c r="J2064">
        <v>3</v>
      </c>
      <c r="K2064" s="1" t="s">
        <v>313</v>
      </c>
      <c r="L2064" t="s">
        <v>9104</v>
      </c>
      <c r="M2064">
        <v>20779</v>
      </c>
      <c r="N2064">
        <v>0</v>
      </c>
      <c r="O2064">
        <v>24</v>
      </c>
      <c r="P2064" t="s">
        <v>13923</v>
      </c>
      <c r="Q2064" t="s">
        <v>347</v>
      </c>
      <c r="R2064" t="s">
        <v>606</v>
      </c>
      <c r="T2064" t="s">
        <v>2032</v>
      </c>
      <c r="U2064" t="s">
        <v>300</v>
      </c>
    </row>
    <row r="2065" spans="1:21" x14ac:dyDescent="0.3">
      <c r="A2065" s="1" t="s">
        <v>9106</v>
      </c>
      <c r="B2065" t="s">
        <v>350</v>
      </c>
      <c r="C2065" t="s">
        <v>9109</v>
      </c>
      <c r="D2065">
        <v>12570</v>
      </c>
      <c r="E2065" t="s">
        <v>9106</v>
      </c>
      <c r="G2065" t="s">
        <v>9110</v>
      </c>
      <c r="I2065" t="s">
        <v>9108</v>
      </c>
      <c r="J2065">
        <v>88</v>
      </c>
      <c r="K2065" s="1" t="s">
        <v>350</v>
      </c>
      <c r="L2065" t="s">
        <v>9107</v>
      </c>
      <c r="M2065">
        <v>8771</v>
      </c>
      <c r="N2065">
        <v>10</v>
      </c>
      <c r="O2065">
        <v>32</v>
      </c>
      <c r="P2065" t="s">
        <v>13924</v>
      </c>
      <c r="Q2065" t="s">
        <v>347</v>
      </c>
      <c r="R2065" t="s">
        <v>319</v>
      </c>
      <c r="T2065" t="s">
        <v>3456</v>
      </c>
      <c r="U2065" t="s">
        <v>296</v>
      </c>
    </row>
    <row r="2066" spans="1:21" x14ac:dyDescent="0.3">
      <c r="A2066" s="1" t="s">
        <v>9111</v>
      </c>
      <c r="B2066" t="s">
        <v>350</v>
      </c>
      <c r="C2066" t="s">
        <v>9112</v>
      </c>
      <c r="D2066">
        <v>4249496</v>
      </c>
      <c r="E2066" t="s">
        <v>9111</v>
      </c>
      <c r="F2066" t="s">
        <v>647</v>
      </c>
      <c r="J2066">
        <v>15</v>
      </c>
      <c r="K2066" s="1" t="s">
        <v>350</v>
      </c>
      <c r="L2066" t="s">
        <v>1550</v>
      </c>
      <c r="M2066">
        <v>21312</v>
      </c>
      <c r="N2066">
        <v>0</v>
      </c>
      <c r="P2066" t="s">
        <v>13925</v>
      </c>
      <c r="Q2066" t="s">
        <v>310</v>
      </c>
      <c r="R2066" t="s">
        <v>4180</v>
      </c>
      <c r="T2066" t="s">
        <v>2223</v>
      </c>
      <c r="U2066" t="s">
        <v>300</v>
      </c>
    </row>
    <row r="2067" spans="1:21" x14ac:dyDescent="0.3">
      <c r="A2067" s="1" t="s">
        <v>9113</v>
      </c>
      <c r="B2067" t="s">
        <v>313</v>
      </c>
      <c r="C2067" t="s">
        <v>9116</v>
      </c>
      <c r="D2067">
        <v>2577189</v>
      </c>
      <c r="E2067" t="s">
        <v>9113</v>
      </c>
      <c r="F2067" t="s">
        <v>342</v>
      </c>
      <c r="G2067" t="s">
        <v>3726</v>
      </c>
      <c r="H2067">
        <v>2</v>
      </c>
      <c r="I2067" t="s">
        <v>9115</v>
      </c>
      <c r="J2067">
        <v>7</v>
      </c>
      <c r="K2067" s="1" t="s">
        <v>313</v>
      </c>
      <c r="L2067" t="s">
        <v>9114</v>
      </c>
      <c r="M2067">
        <v>16907</v>
      </c>
      <c r="N2067">
        <v>4</v>
      </c>
      <c r="O2067">
        <v>26</v>
      </c>
      <c r="P2067" t="s">
        <v>13926</v>
      </c>
      <c r="Q2067" t="s">
        <v>320</v>
      </c>
      <c r="R2067" t="s">
        <v>614</v>
      </c>
      <c r="T2067" t="s">
        <v>2732</v>
      </c>
      <c r="U2067" t="s">
        <v>300</v>
      </c>
    </row>
    <row r="2068" spans="1:21" x14ac:dyDescent="0.3">
      <c r="A2068" s="1" t="s">
        <v>9117</v>
      </c>
      <c r="B2068" t="s">
        <v>453</v>
      </c>
      <c r="C2068" t="s">
        <v>9120</v>
      </c>
      <c r="D2068">
        <v>2968226</v>
      </c>
      <c r="E2068" t="s">
        <v>9117</v>
      </c>
      <c r="F2068" t="s">
        <v>354</v>
      </c>
      <c r="G2068" t="s">
        <v>7799</v>
      </c>
      <c r="I2068" t="s">
        <v>9119</v>
      </c>
      <c r="J2068">
        <v>32</v>
      </c>
      <c r="K2068" s="1" t="s">
        <v>453</v>
      </c>
      <c r="L2068" t="s">
        <v>1620</v>
      </c>
      <c r="M2068">
        <v>19085</v>
      </c>
      <c r="N2068">
        <v>2</v>
      </c>
      <c r="O2068">
        <v>26</v>
      </c>
      <c r="P2068" t="s">
        <v>13927</v>
      </c>
      <c r="Q2068" t="s">
        <v>639</v>
      </c>
      <c r="R2068" t="s">
        <v>364</v>
      </c>
      <c r="T2068" t="s">
        <v>9118</v>
      </c>
      <c r="U2068" t="s">
        <v>306</v>
      </c>
    </row>
    <row r="2069" spans="1:21" x14ac:dyDescent="0.3">
      <c r="A2069" s="1" t="s">
        <v>9121</v>
      </c>
      <c r="B2069" t="s">
        <v>323</v>
      </c>
      <c r="C2069" t="s">
        <v>9123</v>
      </c>
      <c r="E2069" t="s">
        <v>9121</v>
      </c>
      <c r="G2069" t="s">
        <v>1128</v>
      </c>
      <c r="J2069">
        <v>40</v>
      </c>
      <c r="K2069" s="1" t="s">
        <v>323</v>
      </c>
      <c r="L2069" t="s">
        <v>9122</v>
      </c>
      <c r="M2069">
        <v>15790</v>
      </c>
      <c r="N2069">
        <v>1</v>
      </c>
      <c r="O2069">
        <v>29</v>
      </c>
      <c r="P2069" t="s">
        <v>13928</v>
      </c>
      <c r="Q2069" t="s">
        <v>295</v>
      </c>
      <c r="R2069" t="s">
        <v>564</v>
      </c>
      <c r="T2069" t="s">
        <v>5464</v>
      </c>
      <c r="U2069" t="s">
        <v>296</v>
      </c>
    </row>
    <row r="2070" spans="1:21" x14ac:dyDescent="0.3">
      <c r="A2070" s="1" t="s">
        <v>9124</v>
      </c>
      <c r="B2070" t="s">
        <v>323</v>
      </c>
      <c r="C2070" t="s">
        <v>1256</v>
      </c>
      <c r="D2070">
        <v>15887</v>
      </c>
      <c r="E2070" t="s">
        <v>9124</v>
      </c>
      <c r="G2070" t="s">
        <v>8599</v>
      </c>
      <c r="H2070">
        <v>2</v>
      </c>
      <c r="I2070" t="s">
        <v>9125</v>
      </c>
      <c r="J2070">
        <v>84</v>
      </c>
      <c r="K2070" s="1" t="s">
        <v>323</v>
      </c>
      <c r="L2070" t="s">
        <v>1254</v>
      </c>
      <c r="M2070">
        <v>14985</v>
      </c>
      <c r="N2070">
        <v>6</v>
      </c>
      <c r="O2070">
        <v>29</v>
      </c>
      <c r="P2070" t="s">
        <v>11990</v>
      </c>
      <c r="Q2070" t="s">
        <v>305</v>
      </c>
      <c r="R2070" t="s">
        <v>1273</v>
      </c>
      <c r="T2070" t="s">
        <v>473</v>
      </c>
      <c r="U2070" t="s">
        <v>296</v>
      </c>
    </row>
    <row r="2071" spans="1:21" x14ac:dyDescent="0.3">
      <c r="A2071" s="1" t="s">
        <v>9126</v>
      </c>
      <c r="B2071" t="s">
        <v>323</v>
      </c>
      <c r="C2071" t="s">
        <v>9129</v>
      </c>
      <c r="D2071">
        <v>2572850</v>
      </c>
      <c r="E2071" t="s">
        <v>9126</v>
      </c>
      <c r="G2071" t="s">
        <v>3148</v>
      </c>
      <c r="J2071">
        <v>83</v>
      </c>
      <c r="K2071" s="1" t="s">
        <v>323</v>
      </c>
      <c r="L2071" t="s">
        <v>9128</v>
      </c>
      <c r="M2071">
        <v>18263</v>
      </c>
      <c r="N2071">
        <v>3</v>
      </c>
      <c r="O2071">
        <v>26</v>
      </c>
      <c r="P2071" t="s">
        <v>13929</v>
      </c>
      <c r="Q2071" t="s">
        <v>320</v>
      </c>
      <c r="R2071" t="s">
        <v>405</v>
      </c>
      <c r="T2071" t="s">
        <v>9127</v>
      </c>
      <c r="U2071" t="s">
        <v>296</v>
      </c>
    </row>
    <row r="2072" spans="1:21" x14ac:dyDescent="0.3">
      <c r="A2072" s="1" t="s">
        <v>9130</v>
      </c>
      <c r="B2072" t="s">
        <v>565</v>
      </c>
      <c r="C2072" t="s">
        <v>9132</v>
      </c>
      <c r="D2072">
        <v>3917668</v>
      </c>
      <c r="E2072" t="s">
        <v>9130</v>
      </c>
      <c r="F2072" t="s">
        <v>329</v>
      </c>
      <c r="J2072">
        <v>45</v>
      </c>
      <c r="K2072" s="1" t="s">
        <v>453</v>
      </c>
      <c r="L2072" t="s">
        <v>9131</v>
      </c>
      <c r="M2072">
        <v>20819</v>
      </c>
      <c r="N2072">
        <v>0</v>
      </c>
      <c r="P2072" t="s">
        <v>13930</v>
      </c>
      <c r="Q2072" t="s">
        <v>331</v>
      </c>
      <c r="R2072" t="s">
        <v>585</v>
      </c>
      <c r="T2072" t="s">
        <v>707</v>
      </c>
      <c r="U2072" t="s">
        <v>300</v>
      </c>
    </row>
    <row r="2073" spans="1:21" x14ac:dyDescent="0.3">
      <c r="A2073" s="1" t="s">
        <v>9133</v>
      </c>
      <c r="B2073" t="s">
        <v>323</v>
      </c>
      <c r="C2073" t="s">
        <v>3096</v>
      </c>
      <c r="D2073">
        <v>12699</v>
      </c>
      <c r="E2073" t="s">
        <v>9133</v>
      </c>
      <c r="G2073" t="s">
        <v>9135</v>
      </c>
      <c r="I2073" t="s">
        <v>9134</v>
      </c>
      <c r="J2073">
        <v>86</v>
      </c>
      <c r="K2073" s="1" t="s">
        <v>323</v>
      </c>
      <c r="L2073" t="s">
        <v>943</v>
      </c>
      <c r="M2073">
        <v>12415</v>
      </c>
      <c r="N2073">
        <v>10</v>
      </c>
      <c r="O2073">
        <v>34</v>
      </c>
      <c r="P2073" t="s">
        <v>12343</v>
      </c>
      <c r="Q2073" t="s">
        <v>426</v>
      </c>
      <c r="R2073" t="s">
        <v>662</v>
      </c>
      <c r="T2073" t="s">
        <v>862</v>
      </c>
      <c r="U2073" t="s">
        <v>296</v>
      </c>
    </row>
    <row r="2074" spans="1:21" x14ac:dyDescent="0.3">
      <c r="A2074" s="1" t="s">
        <v>9136</v>
      </c>
      <c r="B2074" t="s">
        <v>323</v>
      </c>
      <c r="C2074" t="s">
        <v>9137</v>
      </c>
      <c r="D2074">
        <v>3921690</v>
      </c>
      <c r="E2074" t="s">
        <v>9136</v>
      </c>
      <c r="F2074" t="s">
        <v>917</v>
      </c>
      <c r="G2074" t="s">
        <v>9138</v>
      </c>
      <c r="H2074">
        <v>2</v>
      </c>
      <c r="J2074">
        <v>89</v>
      </c>
      <c r="K2074" s="1" t="s">
        <v>323</v>
      </c>
      <c r="L2074" t="s">
        <v>455</v>
      </c>
      <c r="M2074">
        <v>20899</v>
      </c>
      <c r="N2074">
        <v>0</v>
      </c>
      <c r="O2074">
        <v>22</v>
      </c>
      <c r="P2074" t="s">
        <v>13931</v>
      </c>
      <c r="Q2074" t="s">
        <v>295</v>
      </c>
      <c r="R2074" t="s">
        <v>1002</v>
      </c>
      <c r="T2074" t="s">
        <v>449</v>
      </c>
      <c r="U2074" t="s">
        <v>300</v>
      </c>
    </row>
    <row r="2075" spans="1:21" x14ac:dyDescent="0.3">
      <c r="A2075" s="1" t="s">
        <v>9139</v>
      </c>
      <c r="B2075" t="s">
        <v>350</v>
      </c>
      <c r="C2075" t="s">
        <v>9140</v>
      </c>
      <c r="D2075">
        <v>2507284</v>
      </c>
      <c r="E2075" t="s">
        <v>9139</v>
      </c>
      <c r="G2075" t="s">
        <v>2600</v>
      </c>
      <c r="H2075">
        <v>2</v>
      </c>
      <c r="J2075">
        <v>14</v>
      </c>
      <c r="K2075" s="1" t="s">
        <v>350</v>
      </c>
      <c r="L2075" t="s">
        <v>1294</v>
      </c>
      <c r="M2075">
        <v>17191</v>
      </c>
      <c r="N2075">
        <v>1</v>
      </c>
      <c r="O2075">
        <v>26</v>
      </c>
      <c r="P2075" t="s">
        <v>13932</v>
      </c>
      <c r="Q2075" t="s">
        <v>310</v>
      </c>
      <c r="R2075" t="s">
        <v>358</v>
      </c>
      <c r="T2075" t="s">
        <v>1785</v>
      </c>
      <c r="U2075" t="s">
        <v>296</v>
      </c>
    </row>
    <row r="2076" spans="1:21" x14ac:dyDescent="0.3">
      <c r="A2076" s="1" t="s">
        <v>9141</v>
      </c>
      <c r="B2076" t="s">
        <v>453</v>
      </c>
      <c r="C2076" t="s">
        <v>9143</v>
      </c>
      <c r="D2076">
        <v>2577106</v>
      </c>
      <c r="E2076" t="s">
        <v>9141</v>
      </c>
      <c r="G2076" t="s">
        <v>5436</v>
      </c>
      <c r="H2076">
        <v>6</v>
      </c>
      <c r="J2076">
        <v>30</v>
      </c>
      <c r="K2076" s="1" t="s">
        <v>453</v>
      </c>
      <c r="L2076" t="s">
        <v>4072</v>
      </c>
      <c r="M2076">
        <v>18705</v>
      </c>
      <c r="N2076">
        <v>3</v>
      </c>
      <c r="O2076">
        <v>26</v>
      </c>
      <c r="P2076" t="s">
        <v>13933</v>
      </c>
      <c r="Q2076" t="s">
        <v>403</v>
      </c>
      <c r="R2076" t="s">
        <v>571</v>
      </c>
      <c r="T2076" t="s">
        <v>9142</v>
      </c>
      <c r="U2076" t="s">
        <v>296</v>
      </c>
    </row>
    <row r="2077" spans="1:21" x14ac:dyDescent="0.3">
      <c r="A2077" s="1" t="s">
        <v>9144</v>
      </c>
      <c r="B2077" t="s">
        <v>350</v>
      </c>
      <c r="C2077" t="s">
        <v>9145</v>
      </c>
      <c r="D2077">
        <v>17062</v>
      </c>
      <c r="E2077" t="s">
        <v>9144</v>
      </c>
      <c r="G2077" t="s">
        <v>4048</v>
      </c>
      <c r="J2077">
        <v>85</v>
      </c>
      <c r="K2077" s="1" t="s">
        <v>350</v>
      </c>
      <c r="L2077" t="s">
        <v>1882</v>
      </c>
      <c r="M2077">
        <v>16504</v>
      </c>
      <c r="N2077">
        <v>1</v>
      </c>
      <c r="O2077">
        <v>27</v>
      </c>
      <c r="P2077" t="s">
        <v>13934</v>
      </c>
      <c r="Q2077" t="s">
        <v>331</v>
      </c>
      <c r="R2077" t="s">
        <v>400</v>
      </c>
      <c r="T2077" t="s">
        <v>1285</v>
      </c>
      <c r="U2077" t="s">
        <v>296</v>
      </c>
    </row>
    <row r="2078" spans="1:21" x14ac:dyDescent="0.3">
      <c r="A2078" s="1" t="s">
        <v>9146</v>
      </c>
      <c r="B2078" t="s">
        <v>323</v>
      </c>
      <c r="C2078" t="s">
        <v>9149</v>
      </c>
      <c r="D2078">
        <v>13726</v>
      </c>
      <c r="E2078" t="s">
        <v>9146</v>
      </c>
      <c r="F2078" t="s">
        <v>481</v>
      </c>
      <c r="G2078" t="s">
        <v>9110</v>
      </c>
      <c r="H2078">
        <v>2</v>
      </c>
      <c r="I2078" t="s">
        <v>9148</v>
      </c>
      <c r="J2078">
        <v>82</v>
      </c>
      <c r="K2078" s="1" t="s">
        <v>323</v>
      </c>
      <c r="L2078" t="s">
        <v>9147</v>
      </c>
      <c r="M2078">
        <v>11345</v>
      </c>
      <c r="N2078">
        <v>9</v>
      </c>
      <c r="O2078">
        <v>32</v>
      </c>
      <c r="P2078" t="s">
        <v>13935</v>
      </c>
      <c r="Q2078" t="s">
        <v>295</v>
      </c>
      <c r="R2078" t="s">
        <v>1509</v>
      </c>
      <c r="T2078" t="s">
        <v>2636</v>
      </c>
      <c r="U2078" t="s">
        <v>300</v>
      </c>
    </row>
    <row r="2079" spans="1:21" x14ac:dyDescent="0.3">
      <c r="A2079" s="1" t="s">
        <v>9150</v>
      </c>
      <c r="B2079" t="s">
        <v>323</v>
      </c>
      <c r="C2079" t="s">
        <v>9154</v>
      </c>
      <c r="D2079">
        <v>3060410</v>
      </c>
      <c r="E2079" t="s">
        <v>9150</v>
      </c>
      <c r="G2079" t="s">
        <v>9155</v>
      </c>
      <c r="I2079" t="s">
        <v>9152</v>
      </c>
      <c r="J2079">
        <v>57</v>
      </c>
      <c r="K2079" s="1" t="s">
        <v>9153</v>
      </c>
      <c r="L2079" t="s">
        <v>9151</v>
      </c>
      <c r="M2079">
        <v>20383</v>
      </c>
      <c r="N2079">
        <v>1</v>
      </c>
      <c r="O2079">
        <v>24</v>
      </c>
      <c r="P2079" t="s">
        <v>13936</v>
      </c>
      <c r="Q2079" t="s">
        <v>320</v>
      </c>
      <c r="R2079" t="s">
        <v>551</v>
      </c>
      <c r="T2079" t="s">
        <v>717</v>
      </c>
      <c r="U2079" t="s">
        <v>296</v>
      </c>
    </row>
    <row r="2080" spans="1:21" x14ac:dyDescent="0.3">
      <c r="A2080" s="1" t="s">
        <v>9156</v>
      </c>
      <c r="B2080" t="s">
        <v>323</v>
      </c>
      <c r="C2080" t="s">
        <v>9158</v>
      </c>
      <c r="D2080">
        <v>2971695</v>
      </c>
      <c r="E2080" t="s">
        <v>9156</v>
      </c>
      <c r="G2080" t="s">
        <v>1751</v>
      </c>
      <c r="H2080">
        <v>6</v>
      </c>
      <c r="J2080">
        <v>85</v>
      </c>
      <c r="K2080" s="1" t="s">
        <v>323</v>
      </c>
      <c r="L2080" t="s">
        <v>9157</v>
      </c>
      <c r="M2080">
        <v>19513</v>
      </c>
      <c r="N2080">
        <v>2</v>
      </c>
      <c r="O2080">
        <v>25</v>
      </c>
      <c r="P2080" t="s">
        <v>13937</v>
      </c>
      <c r="Q2080" t="s">
        <v>320</v>
      </c>
      <c r="R2080" t="s">
        <v>391</v>
      </c>
      <c r="T2080" t="s">
        <v>1841</v>
      </c>
      <c r="U2080" t="s">
        <v>296</v>
      </c>
    </row>
    <row r="2081" spans="1:21" x14ac:dyDescent="0.3">
      <c r="A2081" s="1" t="s">
        <v>9159</v>
      </c>
      <c r="B2081" t="s">
        <v>313</v>
      </c>
      <c r="C2081" t="s">
        <v>9161</v>
      </c>
      <c r="D2081">
        <v>3118131</v>
      </c>
      <c r="E2081" t="s">
        <v>9159</v>
      </c>
      <c r="J2081">
        <v>9</v>
      </c>
      <c r="K2081" s="1" t="s">
        <v>313</v>
      </c>
      <c r="L2081" t="s">
        <v>9160</v>
      </c>
      <c r="M2081">
        <v>21372</v>
      </c>
      <c r="N2081">
        <v>0</v>
      </c>
      <c r="P2081" t="s">
        <v>13938</v>
      </c>
      <c r="Q2081" t="s">
        <v>426</v>
      </c>
      <c r="R2081" t="s">
        <v>699</v>
      </c>
      <c r="S2081" t="s">
        <v>411</v>
      </c>
      <c r="T2081" t="s">
        <v>1077</v>
      </c>
      <c r="U2081" t="s">
        <v>296</v>
      </c>
    </row>
    <row r="2082" spans="1:21" x14ac:dyDescent="0.3">
      <c r="A2082" s="1" t="s">
        <v>9162</v>
      </c>
      <c r="B2082" t="s">
        <v>565</v>
      </c>
      <c r="C2082" t="s">
        <v>9165</v>
      </c>
      <c r="D2082">
        <v>2974317</v>
      </c>
      <c r="E2082" t="s">
        <v>9162</v>
      </c>
      <c r="F2082" t="s">
        <v>1392</v>
      </c>
      <c r="G2082" t="s">
        <v>3617</v>
      </c>
      <c r="H2082">
        <v>4</v>
      </c>
      <c r="I2082" t="s">
        <v>9164</v>
      </c>
      <c r="J2082">
        <v>32</v>
      </c>
      <c r="K2082" s="1" t="s">
        <v>453</v>
      </c>
      <c r="L2082" t="s">
        <v>9163</v>
      </c>
      <c r="M2082">
        <v>18093</v>
      </c>
      <c r="N2082">
        <v>3</v>
      </c>
      <c r="O2082">
        <v>26</v>
      </c>
      <c r="P2082" t="s">
        <v>13939</v>
      </c>
      <c r="Q2082" t="s">
        <v>331</v>
      </c>
      <c r="R2082" t="s">
        <v>699</v>
      </c>
      <c r="T2082" t="s">
        <v>1927</v>
      </c>
      <c r="U2082" t="s">
        <v>300</v>
      </c>
    </row>
    <row r="2083" spans="1:21" x14ac:dyDescent="0.3">
      <c r="A2083" s="1" t="s">
        <v>9166</v>
      </c>
      <c r="B2083" t="s">
        <v>350</v>
      </c>
      <c r="C2083" t="s">
        <v>9170</v>
      </c>
      <c r="D2083">
        <v>3728262</v>
      </c>
      <c r="E2083" t="s">
        <v>9166</v>
      </c>
      <c r="F2083" t="s">
        <v>710</v>
      </c>
      <c r="G2083" t="s">
        <v>6524</v>
      </c>
      <c r="H2083">
        <v>3</v>
      </c>
      <c r="I2083" t="s">
        <v>9169</v>
      </c>
      <c r="J2083">
        <v>14</v>
      </c>
      <c r="K2083" s="1" t="s">
        <v>350</v>
      </c>
      <c r="L2083" t="s">
        <v>9168</v>
      </c>
      <c r="M2083">
        <v>19961</v>
      </c>
      <c r="N2083">
        <v>1</v>
      </c>
      <c r="O2083">
        <v>22</v>
      </c>
      <c r="P2083" t="s">
        <v>13940</v>
      </c>
      <c r="Q2083" t="s">
        <v>494</v>
      </c>
      <c r="R2083" t="s">
        <v>432</v>
      </c>
      <c r="T2083" t="s">
        <v>9167</v>
      </c>
      <c r="U2083" t="s">
        <v>300</v>
      </c>
    </row>
    <row r="2084" spans="1:21" x14ac:dyDescent="0.3">
      <c r="A2084" s="1" t="s">
        <v>9171</v>
      </c>
      <c r="B2084" t="s">
        <v>323</v>
      </c>
      <c r="C2084" t="s">
        <v>9173</v>
      </c>
      <c r="D2084">
        <v>3047912</v>
      </c>
      <c r="E2084" t="s">
        <v>9171</v>
      </c>
      <c r="F2084" t="s">
        <v>880</v>
      </c>
      <c r="G2084" t="s">
        <v>9174</v>
      </c>
      <c r="I2084" t="s">
        <v>9172</v>
      </c>
      <c r="J2084">
        <v>81</v>
      </c>
      <c r="K2084" s="1" t="s">
        <v>323</v>
      </c>
      <c r="L2084" t="s">
        <v>3271</v>
      </c>
      <c r="M2084">
        <v>20152</v>
      </c>
      <c r="N2084">
        <v>1</v>
      </c>
      <c r="O2084">
        <v>24</v>
      </c>
      <c r="P2084" t="s">
        <v>13941</v>
      </c>
      <c r="Q2084" t="s">
        <v>305</v>
      </c>
      <c r="R2084" t="s">
        <v>965</v>
      </c>
      <c r="T2084" t="s">
        <v>957</v>
      </c>
      <c r="U2084" t="s">
        <v>300</v>
      </c>
    </row>
    <row r="2085" spans="1:21" x14ac:dyDescent="0.3">
      <c r="A2085" s="1" t="s">
        <v>9175</v>
      </c>
      <c r="B2085" t="s">
        <v>323</v>
      </c>
      <c r="C2085" t="s">
        <v>9178</v>
      </c>
      <c r="D2085">
        <v>15980</v>
      </c>
      <c r="E2085" t="s">
        <v>9175</v>
      </c>
      <c r="F2085" t="s">
        <v>539</v>
      </c>
      <c r="G2085" t="s">
        <v>7287</v>
      </c>
      <c r="H2085">
        <v>3</v>
      </c>
      <c r="I2085" t="s">
        <v>9177</v>
      </c>
      <c r="J2085">
        <v>83</v>
      </c>
      <c r="K2085" s="1" t="s">
        <v>323</v>
      </c>
      <c r="L2085" t="s">
        <v>9176</v>
      </c>
      <c r="M2085">
        <v>15378</v>
      </c>
      <c r="N2085">
        <v>6</v>
      </c>
      <c r="O2085">
        <v>27</v>
      </c>
      <c r="P2085" t="s">
        <v>13942</v>
      </c>
      <c r="Q2085" t="s">
        <v>1359</v>
      </c>
      <c r="R2085" t="s">
        <v>514</v>
      </c>
      <c r="T2085" t="s">
        <v>7464</v>
      </c>
      <c r="U2085" t="s">
        <v>300</v>
      </c>
    </row>
    <row r="2086" spans="1:21" x14ac:dyDescent="0.3">
      <c r="A2086" s="1" t="s">
        <v>9179</v>
      </c>
      <c r="B2086" t="s">
        <v>565</v>
      </c>
      <c r="C2086" t="s">
        <v>9182</v>
      </c>
      <c r="D2086">
        <v>2577467</v>
      </c>
      <c r="E2086" t="s">
        <v>9179</v>
      </c>
      <c r="G2086" t="s">
        <v>1537</v>
      </c>
      <c r="I2086" t="s">
        <v>9181</v>
      </c>
      <c r="J2086">
        <v>22</v>
      </c>
      <c r="K2086" s="1" t="s">
        <v>453</v>
      </c>
      <c r="L2086" t="s">
        <v>9180</v>
      </c>
      <c r="M2086">
        <v>16966</v>
      </c>
      <c r="N2086">
        <v>4</v>
      </c>
      <c r="O2086">
        <v>26</v>
      </c>
      <c r="P2086" t="s">
        <v>13943</v>
      </c>
      <c r="Q2086" t="s">
        <v>331</v>
      </c>
      <c r="R2086" t="s">
        <v>965</v>
      </c>
      <c r="T2086" t="s">
        <v>663</v>
      </c>
      <c r="U2086" t="s">
        <v>296</v>
      </c>
    </row>
    <row r="2087" spans="1:21" x14ac:dyDescent="0.3">
      <c r="A2087" s="1" t="s">
        <v>227</v>
      </c>
      <c r="B2087" t="s">
        <v>313</v>
      </c>
      <c r="C2087" t="s">
        <v>9185</v>
      </c>
      <c r="D2087">
        <v>2468609</v>
      </c>
      <c r="E2087" t="s">
        <v>227</v>
      </c>
      <c r="F2087" t="s">
        <v>373</v>
      </c>
      <c r="G2087" t="s">
        <v>9186</v>
      </c>
      <c r="H2087">
        <v>2</v>
      </c>
      <c r="I2087" t="s">
        <v>9184</v>
      </c>
      <c r="J2087">
        <v>7</v>
      </c>
      <c r="K2087" s="1" t="s">
        <v>313</v>
      </c>
      <c r="L2087" t="s">
        <v>2066</v>
      </c>
      <c r="M2087">
        <v>19238</v>
      </c>
      <c r="N2087">
        <v>2</v>
      </c>
      <c r="O2087">
        <v>28</v>
      </c>
      <c r="P2087" t="s">
        <v>13944</v>
      </c>
      <c r="Q2087" t="s">
        <v>347</v>
      </c>
      <c r="R2087" t="s">
        <v>956</v>
      </c>
      <c r="T2087" t="s">
        <v>9183</v>
      </c>
      <c r="U2087" t="s">
        <v>300</v>
      </c>
    </row>
    <row r="2088" spans="1:21" x14ac:dyDescent="0.3">
      <c r="A2088" s="1" t="s">
        <v>9187</v>
      </c>
      <c r="B2088" t="s">
        <v>323</v>
      </c>
      <c r="C2088" t="s">
        <v>9189</v>
      </c>
      <c r="D2088">
        <v>3915883</v>
      </c>
      <c r="E2088" t="s">
        <v>9187</v>
      </c>
      <c r="F2088" t="s">
        <v>491</v>
      </c>
      <c r="G2088" t="s">
        <v>1586</v>
      </c>
      <c r="I2088" t="s">
        <v>9188</v>
      </c>
      <c r="J2088">
        <v>77</v>
      </c>
      <c r="K2088" s="1" t="s">
        <v>323</v>
      </c>
      <c r="L2088" t="s">
        <v>5354</v>
      </c>
      <c r="M2088">
        <v>18579</v>
      </c>
      <c r="N2088">
        <v>3</v>
      </c>
      <c r="O2088">
        <v>27</v>
      </c>
      <c r="P2088" t="s">
        <v>13945</v>
      </c>
      <c r="Q2088" t="s">
        <v>678</v>
      </c>
      <c r="R2088" t="s">
        <v>197</v>
      </c>
      <c r="T2088" t="s">
        <v>1936</v>
      </c>
      <c r="U2088" t="s">
        <v>300</v>
      </c>
    </row>
    <row r="2089" spans="1:21" x14ac:dyDescent="0.3">
      <c r="A2089" s="1" t="s">
        <v>9190</v>
      </c>
      <c r="C2089" t="s">
        <v>9192</v>
      </c>
      <c r="E2089" t="s">
        <v>9190</v>
      </c>
      <c r="J2089">
        <v>0</v>
      </c>
      <c r="K2089" s="1" t="s">
        <v>297</v>
      </c>
      <c r="L2089" t="s">
        <v>9191</v>
      </c>
      <c r="M2089">
        <v>17835</v>
      </c>
      <c r="N2089">
        <v>0</v>
      </c>
      <c r="P2089" t="s">
        <v>13946</v>
      </c>
      <c r="Q2089" t="s">
        <v>297</v>
      </c>
      <c r="R2089" t="s">
        <v>297</v>
      </c>
      <c r="T2089" t="s">
        <v>473</v>
      </c>
      <c r="U2089" t="s">
        <v>296</v>
      </c>
    </row>
    <row r="2090" spans="1:21" x14ac:dyDescent="0.3">
      <c r="A2090" s="1" t="s">
        <v>9193</v>
      </c>
      <c r="B2090" t="s">
        <v>313</v>
      </c>
      <c r="C2090" t="s">
        <v>9194</v>
      </c>
      <c r="E2090" t="s">
        <v>9193</v>
      </c>
      <c r="G2090" t="s">
        <v>4936</v>
      </c>
      <c r="J2090">
        <v>7</v>
      </c>
      <c r="K2090" s="1" t="s">
        <v>313</v>
      </c>
      <c r="L2090" t="s">
        <v>2850</v>
      </c>
      <c r="M2090">
        <v>11838</v>
      </c>
      <c r="N2090">
        <v>7</v>
      </c>
      <c r="O2090">
        <v>32</v>
      </c>
      <c r="P2090" t="s">
        <v>13947</v>
      </c>
      <c r="Q2090" t="s">
        <v>426</v>
      </c>
      <c r="R2090" t="s">
        <v>956</v>
      </c>
      <c r="T2090" t="s">
        <v>978</v>
      </c>
      <c r="U2090" t="s">
        <v>296</v>
      </c>
    </row>
    <row r="2091" spans="1:21" x14ac:dyDescent="0.3">
      <c r="A2091" s="1" t="s">
        <v>9195</v>
      </c>
      <c r="B2091" t="s">
        <v>350</v>
      </c>
      <c r="C2091" t="s">
        <v>9198</v>
      </c>
      <c r="E2091" t="s">
        <v>9195</v>
      </c>
      <c r="F2091" t="s">
        <v>418</v>
      </c>
      <c r="G2091" t="s">
        <v>9199</v>
      </c>
      <c r="J2091">
        <v>0</v>
      </c>
      <c r="K2091" s="1" t="s">
        <v>350</v>
      </c>
      <c r="L2091" t="s">
        <v>9197</v>
      </c>
      <c r="M2091">
        <v>19606</v>
      </c>
      <c r="N2091">
        <v>1</v>
      </c>
      <c r="O2091">
        <v>22</v>
      </c>
      <c r="P2091" t="s">
        <v>13948</v>
      </c>
      <c r="Q2091" t="s">
        <v>362</v>
      </c>
      <c r="R2091" t="s">
        <v>535</v>
      </c>
      <c r="T2091" t="s">
        <v>9196</v>
      </c>
      <c r="U2091" t="s">
        <v>300</v>
      </c>
    </row>
    <row r="2092" spans="1:21" x14ac:dyDescent="0.3">
      <c r="A2092" s="1" t="s">
        <v>9200</v>
      </c>
      <c r="B2092" t="s">
        <v>350</v>
      </c>
      <c r="C2092" t="s">
        <v>9202</v>
      </c>
      <c r="D2092">
        <v>3119317</v>
      </c>
      <c r="E2092" t="s">
        <v>9200</v>
      </c>
      <c r="F2092" t="s">
        <v>573</v>
      </c>
      <c r="G2092" t="s">
        <v>2372</v>
      </c>
      <c r="J2092">
        <v>14</v>
      </c>
      <c r="K2092" s="1" t="s">
        <v>350</v>
      </c>
      <c r="L2092" t="s">
        <v>3674</v>
      </c>
      <c r="M2092">
        <v>21295</v>
      </c>
      <c r="N2092">
        <v>0</v>
      </c>
      <c r="O2092">
        <v>23</v>
      </c>
      <c r="P2092" t="s">
        <v>13949</v>
      </c>
      <c r="Q2092" t="s">
        <v>403</v>
      </c>
      <c r="R2092" t="s">
        <v>395</v>
      </c>
      <c r="T2092" t="s">
        <v>9201</v>
      </c>
      <c r="U2092" t="s">
        <v>300</v>
      </c>
    </row>
    <row r="2093" spans="1:21" x14ac:dyDescent="0.3">
      <c r="A2093" s="1" t="s">
        <v>9203</v>
      </c>
      <c r="B2093" t="s">
        <v>453</v>
      </c>
      <c r="C2093" t="s">
        <v>9204</v>
      </c>
      <c r="D2093">
        <v>3705353</v>
      </c>
      <c r="E2093" t="s">
        <v>9203</v>
      </c>
      <c r="F2093" t="s">
        <v>412</v>
      </c>
      <c r="G2093" t="s">
        <v>8572</v>
      </c>
      <c r="H2093">
        <v>3</v>
      </c>
      <c r="J2093">
        <v>33</v>
      </c>
      <c r="K2093" s="1" t="s">
        <v>453</v>
      </c>
      <c r="L2093" t="s">
        <v>703</v>
      </c>
      <c r="M2093">
        <v>20741</v>
      </c>
      <c r="N2093">
        <v>0</v>
      </c>
      <c r="O2093">
        <v>22</v>
      </c>
      <c r="P2093" t="s">
        <v>13950</v>
      </c>
      <c r="Q2093" t="s">
        <v>310</v>
      </c>
      <c r="R2093" t="s">
        <v>668</v>
      </c>
      <c r="S2093" t="s">
        <v>1067</v>
      </c>
      <c r="T2093" t="s">
        <v>2014</v>
      </c>
      <c r="U2093" t="s">
        <v>300</v>
      </c>
    </row>
    <row r="2094" spans="1:21" x14ac:dyDescent="0.3">
      <c r="A2094" s="1" t="s">
        <v>9205</v>
      </c>
      <c r="B2094" t="s">
        <v>350</v>
      </c>
      <c r="C2094" t="s">
        <v>9206</v>
      </c>
      <c r="D2094">
        <v>3039722</v>
      </c>
      <c r="E2094" t="s">
        <v>9205</v>
      </c>
      <c r="G2094" t="s">
        <v>1603</v>
      </c>
      <c r="H2094">
        <v>3</v>
      </c>
      <c r="J2094">
        <v>46</v>
      </c>
      <c r="K2094" s="1" t="s">
        <v>350</v>
      </c>
      <c r="L2094" t="s">
        <v>1524</v>
      </c>
      <c r="M2094">
        <v>17411</v>
      </c>
      <c r="N2094">
        <v>2</v>
      </c>
      <c r="O2094">
        <v>24</v>
      </c>
      <c r="P2094" t="s">
        <v>13951</v>
      </c>
      <c r="Q2094" t="s">
        <v>310</v>
      </c>
      <c r="R2094" t="s">
        <v>395</v>
      </c>
      <c r="T2094" t="s">
        <v>1118</v>
      </c>
      <c r="U2094" t="s">
        <v>296</v>
      </c>
    </row>
    <row r="2095" spans="1:21" x14ac:dyDescent="0.3">
      <c r="A2095" s="1" t="s">
        <v>9207</v>
      </c>
      <c r="B2095" t="s">
        <v>350</v>
      </c>
      <c r="C2095" t="s">
        <v>9211</v>
      </c>
      <c r="D2095">
        <v>17165</v>
      </c>
      <c r="E2095" t="s">
        <v>9207</v>
      </c>
      <c r="F2095" t="s">
        <v>304</v>
      </c>
      <c r="G2095" t="s">
        <v>5484</v>
      </c>
      <c r="I2095" t="s">
        <v>9210</v>
      </c>
      <c r="J2095">
        <v>48</v>
      </c>
      <c r="K2095" s="1" t="s">
        <v>350</v>
      </c>
      <c r="L2095" t="s">
        <v>9209</v>
      </c>
      <c r="M2095">
        <v>16574</v>
      </c>
      <c r="N2095">
        <v>5</v>
      </c>
      <c r="O2095">
        <v>27</v>
      </c>
      <c r="P2095" t="s">
        <v>13952</v>
      </c>
      <c r="Q2095" t="s">
        <v>320</v>
      </c>
      <c r="R2095" t="s">
        <v>461</v>
      </c>
      <c r="T2095" t="s">
        <v>9208</v>
      </c>
      <c r="U2095" t="s">
        <v>306</v>
      </c>
    </row>
    <row r="2096" spans="1:21" x14ac:dyDescent="0.3">
      <c r="A2096" s="1" t="s">
        <v>9212</v>
      </c>
      <c r="B2096" t="s">
        <v>323</v>
      </c>
      <c r="C2096" t="s">
        <v>9213</v>
      </c>
      <c r="D2096">
        <v>3122421</v>
      </c>
      <c r="E2096" t="s">
        <v>9212</v>
      </c>
      <c r="F2096" t="s">
        <v>573</v>
      </c>
      <c r="G2096" t="s">
        <v>6101</v>
      </c>
      <c r="J2096">
        <v>48</v>
      </c>
      <c r="K2096" s="1" t="s">
        <v>323</v>
      </c>
      <c r="L2096" t="s">
        <v>784</v>
      </c>
      <c r="M2096">
        <v>21297</v>
      </c>
      <c r="N2096">
        <v>0</v>
      </c>
      <c r="O2096">
        <v>23</v>
      </c>
      <c r="P2096" t="s">
        <v>13953</v>
      </c>
      <c r="Q2096" t="s">
        <v>347</v>
      </c>
      <c r="R2096" t="s">
        <v>518</v>
      </c>
      <c r="T2096" t="s">
        <v>2529</v>
      </c>
      <c r="U2096" t="s">
        <v>300</v>
      </c>
    </row>
    <row r="2097" spans="1:21" x14ac:dyDescent="0.3">
      <c r="A2097" s="1" t="s">
        <v>9214</v>
      </c>
      <c r="B2097" t="s">
        <v>350</v>
      </c>
      <c r="C2097" t="s">
        <v>9216</v>
      </c>
      <c r="D2097">
        <v>16447</v>
      </c>
      <c r="E2097" t="s">
        <v>9214</v>
      </c>
      <c r="G2097" t="s">
        <v>9217</v>
      </c>
      <c r="J2097">
        <v>8</v>
      </c>
      <c r="K2097" s="1" t="s">
        <v>350</v>
      </c>
      <c r="L2097" t="s">
        <v>4604</v>
      </c>
      <c r="M2097">
        <v>15447</v>
      </c>
      <c r="N2097">
        <v>1</v>
      </c>
      <c r="O2097">
        <v>28</v>
      </c>
      <c r="P2097" t="s">
        <v>13954</v>
      </c>
      <c r="Q2097" t="s">
        <v>362</v>
      </c>
      <c r="R2097" t="s">
        <v>544</v>
      </c>
      <c r="T2097" t="s">
        <v>9215</v>
      </c>
      <c r="U2097" t="s">
        <v>296</v>
      </c>
    </row>
    <row r="2098" spans="1:21" x14ac:dyDescent="0.3">
      <c r="A2098" s="1" t="s">
        <v>9218</v>
      </c>
      <c r="B2098" t="s">
        <v>350</v>
      </c>
      <c r="C2098" t="s">
        <v>9220</v>
      </c>
      <c r="D2098">
        <v>16845</v>
      </c>
      <c r="E2098" t="s">
        <v>9218</v>
      </c>
      <c r="F2098" t="s">
        <v>329</v>
      </c>
      <c r="G2098" t="s">
        <v>3261</v>
      </c>
      <c r="H2098">
        <v>1</v>
      </c>
      <c r="I2098" t="s">
        <v>9219</v>
      </c>
      <c r="J2098">
        <v>19</v>
      </c>
      <c r="K2098" s="1" t="s">
        <v>350</v>
      </c>
      <c r="L2098" t="s">
        <v>5361</v>
      </c>
      <c r="M2098">
        <v>16411</v>
      </c>
      <c r="N2098">
        <v>5</v>
      </c>
      <c r="O2098">
        <v>28</v>
      </c>
      <c r="P2098" t="s">
        <v>13955</v>
      </c>
      <c r="Q2098" t="s">
        <v>310</v>
      </c>
      <c r="R2098" t="s">
        <v>535</v>
      </c>
      <c r="T2098" t="s">
        <v>473</v>
      </c>
      <c r="U2098" t="s">
        <v>300</v>
      </c>
    </row>
    <row r="2099" spans="1:21" x14ac:dyDescent="0.3">
      <c r="A2099" s="1" t="s">
        <v>9221</v>
      </c>
      <c r="B2099" t="s">
        <v>350</v>
      </c>
      <c r="C2099" t="s">
        <v>9223</v>
      </c>
      <c r="D2099">
        <v>3059552</v>
      </c>
      <c r="E2099" t="s">
        <v>9221</v>
      </c>
      <c r="G2099" t="s">
        <v>4569</v>
      </c>
      <c r="J2099">
        <v>85</v>
      </c>
      <c r="K2099" s="1" t="s">
        <v>350</v>
      </c>
      <c r="L2099" t="s">
        <v>4929</v>
      </c>
      <c r="M2099">
        <v>18682</v>
      </c>
      <c r="N2099">
        <v>0</v>
      </c>
      <c r="O2099">
        <v>24</v>
      </c>
      <c r="P2099" t="s">
        <v>13956</v>
      </c>
      <c r="Q2099" t="s">
        <v>362</v>
      </c>
      <c r="R2099" t="s">
        <v>1107</v>
      </c>
      <c r="T2099" t="s">
        <v>9222</v>
      </c>
      <c r="U2099" t="s">
        <v>296</v>
      </c>
    </row>
    <row r="2100" spans="1:21" x14ac:dyDescent="0.3">
      <c r="A2100" s="1" t="s">
        <v>9224</v>
      </c>
      <c r="B2100" t="s">
        <v>323</v>
      </c>
      <c r="C2100" t="s">
        <v>9227</v>
      </c>
      <c r="D2100">
        <v>2970726</v>
      </c>
      <c r="E2100" t="s">
        <v>9224</v>
      </c>
      <c r="F2100" t="s">
        <v>342</v>
      </c>
      <c r="G2100" t="s">
        <v>6069</v>
      </c>
      <c r="H2100">
        <v>2</v>
      </c>
      <c r="I2100" t="s">
        <v>9226</v>
      </c>
      <c r="J2100">
        <v>87</v>
      </c>
      <c r="K2100" s="1" t="s">
        <v>323</v>
      </c>
      <c r="L2100" t="s">
        <v>516</v>
      </c>
      <c r="M2100">
        <v>16816</v>
      </c>
      <c r="N2100">
        <v>4</v>
      </c>
      <c r="O2100">
        <v>25</v>
      </c>
      <c r="P2100" t="s">
        <v>13957</v>
      </c>
      <c r="Q2100" t="s">
        <v>426</v>
      </c>
      <c r="R2100" t="s">
        <v>1002</v>
      </c>
      <c r="T2100" t="s">
        <v>9225</v>
      </c>
      <c r="U2100" t="s">
        <v>300</v>
      </c>
    </row>
    <row r="2101" spans="1:21" x14ac:dyDescent="0.3">
      <c r="A2101" s="1" t="s">
        <v>9228</v>
      </c>
      <c r="B2101" t="s">
        <v>350</v>
      </c>
      <c r="C2101" t="s">
        <v>9231</v>
      </c>
      <c r="D2101">
        <v>14914</v>
      </c>
      <c r="E2101" t="s">
        <v>9228</v>
      </c>
      <c r="F2101" t="s">
        <v>446</v>
      </c>
      <c r="G2101" t="s">
        <v>2053</v>
      </c>
      <c r="H2101">
        <v>2</v>
      </c>
      <c r="I2101" t="s">
        <v>9230</v>
      </c>
      <c r="J2101">
        <v>83</v>
      </c>
      <c r="K2101" s="1" t="s">
        <v>350</v>
      </c>
      <c r="L2101" t="s">
        <v>9229</v>
      </c>
      <c r="M2101">
        <v>14424</v>
      </c>
      <c r="N2101">
        <v>7</v>
      </c>
      <c r="O2101">
        <v>30</v>
      </c>
      <c r="P2101" t="s">
        <v>13958</v>
      </c>
      <c r="Q2101" t="s">
        <v>320</v>
      </c>
      <c r="R2101" t="s">
        <v>689</v>
      </c>
      <c r="T2101" t="s">
        <v>559</v>
      </c>
      <c r="U2101" t="s">
        <v>300</v>
      </c>
    </row>
    <row r="2102" spans="1:21" x14ac:dyDescent="0.3">
      <c r="A2102" s="1" t="s">
        <v>9232</v>
      </c>
      <c r="C2102" t="s">
        <v>9234</v>
      </c>
      <c r="E2102" t="s">
        <v>9232</v>
      </c>
      <c r="J2102">
        <v>0</v>
      </c>
      <c r="K2102" s="1" t="s">
        <v>297</v>
      </c>
      <c r="L2102" t="s">
        <v>9233</v>
      </c>
      <c r="M2102">
        <v>18898</v>
      </c>
      <c r="N2102">
        <v>0</v>
      </c>
      <c r="P2102" t="s">
        <v>13959</v>
      </c>
      <c r="Q2102" t="s">
        <v>297</v>
      </c>
      <c r="R2102" t="s">
        <v>297</v>
      </c>
      <c r="T2102" t="s">
        <v>1817</v>
      </c>
      <c r="U2102" t="s">
        <v>296</v>
      </c>
    </row>
    <row r="2103" spans="1:21" x14ac:dyDescent="0.3">
      <c r="A2103" s="1" t="s">
        <v>9235</v>
      </c>
      <c r="B2103" t="s">
        <v>565</v>
      </c>
      <c r="C2103" t="s">
        <v>9238</v>
      </c>
      <c r="D2103">
        <v>3116375</v>
      </c>
      <c r="E2103" t="s">
        <v>9235</v>
      </c>
      <c r="F2103" t="s">
        <v>917</v>
      </c>
      <c r="G2103" t="s">
        <v>9239</v>
      </c>
      <c r="I2103" t="s">
        <v>9237</v>
      </c>
      <c r="J2103">
        <v>35</v>
      </c>
      <c r="K2103" s="1" t="s">
        <v>453</v>
      </c>
      <c r="L2103" t="s">
        <v>2100</v>
      </c>
      <c r="M2103">
        <v>20405</v>
      </c>
      <c r="N2103">
        <v>1</v>
      </c>
      <c r="O2103">
        <v>23</v>
      </c>
      <c r="P2103" t="s">
        <v>13960</v>
      </c>
      <c r="Q2103" t="s">
        <v>347</v>
      </c>
      <c r="R2103" t="s">
        <v>1056</v>
      </c>
      <c r="T2103" t="s">
        <v>9236</v>
      </c>
      <c r="U2103" t="s">
        <v>306</v>
      </c>
    </row>
    <row r="2104" spans="1:21" x14ac:dyDescent="0.3">
      <c r="A2104" s="1" t="s">
        <v>9240</v>
      </c>
      <c r="B2104" t="s">
        <v>350</v>
      </c>
      <c r="C2104" t="s">
        <v>9241</v>
      </c>
      <c r="D2104">
        <v>16011</v>
      </c>
      <c r="E2104" t="s">
        <v>9240</v>
      </c>
      <c r="G2104" t="s">
        <v>9242</v>
      </c>
      <c r="J2104">
        <v>15</v>
      </c>
      <c r="K2104" s="1" t="s">
        <v>350</v>
      </c>
      <c r="L2104" t="s">
        <v>784</v>
      </c>
      <c r="M2104">
        <v>14968</v>
      </c>
      <c r="N2104">
        <v>2</v>
      </c>
      <c r="O2104">
        <v>26</v>
      </c>
      <c r="P2104" t="s">
        <v>13961</v>
      </c>
      <c r="Q2104" t="s">
        <v>320</v>
      </c>
      <c r="R2104" t="s">
        <v>931</v>
      </c>
      <c r="T2104" t="s">
        <v>466</v>
      </c>
      <c r="U2104" t="s">
        <v>296</v>
      </c>
    </row>
    <row r="2105" spans="1:21" x14ac:dyDescent="0.3">
      <c r="A2105" s="1" t="s">
        <v>9243</v>
      </c>
      <c r="B2105" t="s">
        <v>323</v>
      </c>
      <c r="C2105" t="s">
        <v>9245</v>
      </c>
      <c r="D2105">
        <v>2973301</v>
      </c>
      <c r="E2105" t="s">
        <v>9243</v>
      </c>
      <c r="G2105" t="s">
        <v>2806</v>
      </c>
      <c r="H2105">
        <v>6</v>
      </c>
      <c r="J2105">
        <v>87</v>
      </c>
      <c r="K2105" s="1" t="s">
        <v>323</v>
      </c>
      <c r="L2105" t="s">
        <v>6154</v>
      </c>
      <c r="M2105">
        <v>19635</v>
      </c>
      <c r="N2105">
        <v>2</v>
      </c>
      <c r="O2105">
        <v>25</v>
      </c>
      <c r="P2105" t="s">
        <v>13962</v>
      </c>
      <c r="Q2105" t="s">
        <v>1359</v>
      </c>
      <c r="R2105" t="s">
        <v>1170</v>
      </c>
      <c r="T2105" t="s">
        <v>9244</v>
      </c>
      <c r="U2105" t="s">
        <v>296</v>
      </c>
    </row>
    <row r="2106" spans="1:21" x14ac:dyDescent="0.3">
      <c r="A2106" s="1" t="s">
        <v>9246</v>
      </c>
      <c r="C2106" t="s">
        <v>9248</v>
      </c>
      <c r="E2106" t="s">
        <v>9246</v>
      </c>
      <c r="J2106">
        <v>0</v>
      </c>
      <c r="K2106" s="1" t="s">
        <v>297</v>
      </c>
      <c r="L2106" t="s">
        <v>7869</v>
      </c>
      <c r="M2106">
        <v>17709</v>
      </c>
      <c r="N2106">
        <v>0</v>
      </c>
      <c r="P2106" t="s">
        <v>13963</v>
      </c>
      <c r="Q2106" t="s">
        <v>297</v>
      </c>
      <c r="R2106" t="s">
        <v>297</v>
      </c>
      <c r="T2106" t="s">
        <v>9247</v>
      </c>
      <c r="U2106" t="s">
        <v>296</v>
      </c>
    </row>
    <row r="2107" spans="1:21" x14ac:dyDescent="0.3">
      <c r="A2107" s="1" t="s">
        <v>9249</v>
      </c>
      <c r="B2107" t="s">
        <v>350</v>
      </c>
      <c r="C2107" t="s">
        <v>9252</v>
      </c>
      <c r="D2107">
        <v>13386</v>
      </c>
      <c r="E2107" t="s">
        <v>9249</v>
      </c>
      <c r="G2107" t="s">
        <v>9253</v>
      </c>
      <c r="J2107">
        <v>15</v>
      </c>
      <c r="K2107" s="1" t="s">
        <v>350</v>
      </c>
      <c r="L2107" t="s">
        <v>9251</v>
      </c>
      <c r="M2107">
        <v>13555</v>
      </c>
      <c r="N2107">
        <v>6</v>
      </c>
      <c r="O2107">
        <v>31</v>
      </c>
      <c r="P2107" t="s">
        <v>13964</v>
      </c>
      <c r="Q2107" t="s">
        <v>9254</v>
      </c>
      <c r="R2107" t="s">
        <v>7366</v>
      </c>
      <c r="T2107" t="s">
        <v>9250</v>
      </c>
      <c r="U2107" t="s">
        <v>296</v>
      </c>
    </row>
    <row r="2108" spans="1:21" x14ac:dyDescent="0.3">
      <c r="A2108" s="1" t="s">
        <v>64</v>
      </c>
      <c r="B2108" t="s">
        <v>453</v>
      </c>
      <c r="C2108" t="s">
        <v>9257</v>
      </c>
      <c r="D2108">
        <v>15920</v>
      </c>
      <c r="E2108" t="s">
        <v>64</v>
      </c>
      <c r="F2108" t="s">
        <v>373</v>
      </c>
      <c r="G2108" t="s">
        <v>7000</v>
      </c>
      <c r="H2108">
        <v>2</v>
      </c>
      <c r="I2108" t="s">
        <v>9256</v>
      </c>
      <c r="J2108">
        <v>28</v>
      </c>
      <c r="K2108" s="1" t="s">
        <v>453</v>
      </c>
      <c r="L2108" t="s">
        <v>1101</v>
      </c>
      <c r="M2108">
        <v>15071</v>
      </c>
      <c r="N2108">
        <v>6</v>
      </c>
      <c r="O2108">
        <v>28</v>
      </c>
      <c r="P2108" t="s">
        <v>13965</v>
      </c>
      <c r="Q2108" t="s">
        <v>320</v>
      </c>
      <c r="R2108" t="s">
        <v>215</v>
      </c>
      <c r="T2108" t="s">
        <v>9255</v>
      </c>
      <c r="U2108" t="s">
        <v>300</v>
      </c>
    </row>
    <row r="2109" spans="1:21" x14ac:dyDescent="0.3">
      <c r="A2109" s="1" t="s">
        <v>9258</v>
      </c>
      <c r="C2109" t="s">
        <v>9260</v>
      </c>
      <c r="E2109" t="s">
        <v>9258</v>
      </c>
      <c r="F2109" t="s">
        <v>573</v>
      </c>
      <c r="J2109">
        <v>0</v>
      </c>
      <c r="K2109" s="1" t="s">
        <v>297</v>
      </c>
      <c r="L2109" t="s">
        <v>9259</v>
      </c>
      <c r="M2109">
        <v>21293</v>
      </c>
      <c r="N2109">
        <v>0</v>
      </c>
      <c r="P2109" t="s">
        <v>13966</v>
      </c>
      <c r="Q2109" t="s">
        <v>297</v>
      </c>
      <c r="R2109" t="s">
        <v>297</v>
      </c>
      <c r="T2109" t="s">
        <v>2892</v>
      </c>
      <c r="U2109" t="s">
        <v>300</v>
      </c>
    </row>
    <row r="2110" spans="1:21" x14ac:dyDescent="0.3">
      <c r="A2110" s="1" t="s">
        <v>9261</v>
      </c>
      <c r="C2110" t="s">
        <v>9263</v>
      </c>
      <c r="E2110" t="s">
        <v>9261</v>
      </c>
      <c r="J2110">
        <v>0</v>
      </c>
      <c r="K2110" s="1" t="s">
        <v>297</v>
      </c>
      <c r="L2110" t="s">
        <v>9262</v>
      </c>
      <c r="M2110">
        <v>17838</v>
      </c>
      <c r="N2110">
        <v>0</v>
      </c>
      <c r="P2110" t="s">
        <v>13967</v>
      </c>
      <c r="Q2110" t="s">
        <v>297</v>
      </c>
      <c r="R2110" t="s">
        <v>297</v>
      </c>
      <c r="T2110" t="s">
        <v>5445</v>
      </c>
      <c r="U2110" t="s">
        <v>296</v>
      </c>
    </row>
    <row r="2111" spans="1:21" x14ac:dyDescent="0.3">
      <c r="A2111" s="1" t="s">
        <v>9264</v>
      </c>
      <c r="B2111" t="s">
        <v>313</v>
      </c>
      <c r="C2111" t="s">
        <v>9266</v>
      </c>
      <c r="D2111">
        <v>15803</v>
      </c>
      <c r="E2111" t="s">
        <v>9264</v>
      </c>
      <c r="G2111" t="s">
        <v>2954</v>
      </c>
      <c r="H2111">
        <v>3</v>
      </c>
      <c r="I2111" t="s">
        <v>9265</v>
      </c>
      <c r="J2111">
        <v>5</v>
      </c>
      <c r="K2111" s="1" t="s">
        <v>313</v>
      </c>
      <c r="L2111" t="s">
        <v>6658</v>
      </c>
      <c r="M2111">
        <v>14868</v>
      </c>
      <c r="N2111">
        <v>6</v>
      </c>
      <c r="O2111">
        <v>29</v>
      </c>
      <c r="P2111" t="s">
        <v>13968</v>
      </c>
      <c r="Q2111" t="s">
        <v>295</v>
      </c>
      <c r="R2111" t="s">
        <v>1170</v>
      </c>
      <c r="T2111" t="s">
        <v>3229</v>
      </c>
      <c r="U2111" t="s">
        <v>296</v>
      </c>
    </row>
    <row r="2112" spans="1:21" x14ac:dyDescent="0.3">
      <c r="A2112" s="1" t="s">
        <v>9267</v>
      </c>
      <c r="B2112" t="s">
        <v>453</v>
      </c>
      <c r="C2112" t="s">
        <v>9270</v>
      </c>
      <c r="D2112">
        <v>15855</v>
      </c>
      <c r="E2112" t="s">
        <v>9267</v>
      </c>
      <c r="G2112" t="s">
        <v>1220</v>
      </c>
      <c r="I2112" t="s">
        <v>9269</v>
      </c>
      <c r="J2112">
        <v>38</v>
      </c>
      <c r="K2112" s="1" t="s">
        <v>453</v>
      </c>
      <c r="L2112" t="s">
        <v>370</v>
      </c>
      <c r="M2112">
        <v>15256</v>
      </c>
      <c r="N2112">
        <v>6</v>
      </c>
      <c r="O2112">
        <v>28</v>
      </c>
      <c r="P2112" t="s">
        <v>13969</v>
      </c>
      <c r="Q2112" t="s">
        <v>403</v>
      </c>
      <c r="R2112" t="s">
        <v>689</v>
      </c>
      <c r="T2112" t="s">
        <v>9268</v>
      </c>
      <c r="U2112" t="s">
        <v>296</v>
      </c>
    </row>
    <row r="2113" spans="1:21" x14ac:dyDescent="0.3">
      <c r="A2113" s="1" t="s">
        <v>9271</v>
      </c>
      <c r="B2113" t="s">
        <v>350</v>
      </c>
      <c r="C2113" t="s">
        <v>9272</v>
      </c>
      <c r="D2113">
        <v>2978344</v>
      </c>
      <c r="E2113" t="s">
        <v>9271</v>
      </c>
      <c r="G2113" t="s">
        <v>3014</v>
      </c>
      <c r="J2113">
        <v>2</v>
      </c>
      <c r="K2113" s="1" t="s">
        <v>350</v>
      </c>
      <c r="L2113" t="s">
        <v>2383</v>
      </c>
      <c r="M2113">
        <v>19380</v>
      </c>
      <c r="N2113">
        <v>2</v>
      </c>
      <c r="O2113">
        <v>24</v>
      </c>
      <c r="P2113" t="s">
        <v>13970</v>
      </c>
      <c r="Q2113" t="s">
        <v>362</v>
      </c>
      <c r="R2113" t="s">
        <v>477</v>
      </c>
      <c r="T2113" t="s">
        <v>3310</v>
      </c>
      <c r="U2113" t="s">
        <v>296</v>
      </c>
    </row>
    <row r="2114" spans="1:21" x14ac:dyDescent="0.3">
      <c r="A2114" s="1" t="s">
        <v>9273</v>
      </c>
      <c r="B2114" t="s">
        <v>323</v>
      </c>
      <c r="C2114" t="s">
        <v>9276</v>
      </c>
      <c r="D2114">
        <v>2566643</v>
      </c>
      <c r="E2114" t="s">
        <v>9273</v>
      </c>
      <c r="G2114" t="s">
        <v>6498</v>
      </c>
      <c r="I2114" t="s">
        <v>9275</v>
      </c>
      <c r="J2114">
        <v>81</v>
      </c>
      <c r="K2114" s="1" t="s">
        <v>323</v>
      </c>
      <c r="L2114" t="s">
        <v>9274</v>
      </c>
      <c r="M2114">
        <v>18662</v>
      </c>
      <c r="N2114">
        <v>3</v>
      </c>
      <c r="O2114">
        <v>26</v>
      </c>
      <c r="P2114" t="s">
        <v>13971</v>
      </c>
      <c r="Q2114" t="s">
        <v>295</v>
      </c>
      <c r="R2114" t="s">
        <v>460</v>
      </c>
      <c r="T2114" t="s">
        <v>473</v>
      </c>
      <c r="U2114" t="s">
        <v>296</v>
      </c>
    </row>
    <row r="2115" spans="1:21" x14ac:dyDescent="0.3">
      <c r="A2115" s="1" t="s">
        <v>9277</v>
      </c>
      <c r="C2115" t="s">
        <v>9278</v>
      </c>
      <c r="E2115" t="s">
        <v>9277</v>
      </c>
      <c r="J2115">
        <v>0</v>
      </c>
      <c r="K2115" s="1" t="s">
        <v>297</v>
      </c>
      <c r="L2115" t="s">
        <v>4422</v>
      </c>
      <c r="M2115">
        <v>17848</v>
      </c>
      <c r="N2115">
        <v>0</v>
      </c>
      <c r="P2115" t="s">
        <v>13972</v>
      </c>
      <c r="Q2115" t="s">
        <v>297</v>
      </c>
      <c r="R2115" t="s">
        <v>297</v>
      </c>
      <c r="T2115" t="s">
        <v>2104</v>
      </c>
      <c r="U2115" t="s">
        <v>296</v>
      </c>
    </row>
    <row r="2116" spans="1:21" x14ac:dyDescent="0.3">
      <c r="A2116" s="1" t="s">
        <v>9280</v>
      </c>
      <c r="B2116" t="s">
        <v>453</v>
      </c>
      <c r="C2116" t="s">
        <v>9282</v>
      </c>
      <c r="E2116" t="s">
        <v>9280</v>
      </c>
      <c r="H2116">
        <v>8</v>
      </c>
      <c r="J2116">
        <v>0</v>
      </c>
      <c r="K2116" s="1" t="s">
        <v>453</v>
      </c>
      <c r="L2116" t="s">
        <v>3811</v>
      </c>
      <c r="M2116">
        <v>19643</v>
      </c>
      <c r="N2116">
        <v>0</v>
      </c>
      <c r="P2116" t="s">
        <v>13973</v>
      </c>
      <c r="Q2116" t="s">
        <v>297</v>
      </c>
      <c r="R2116" t="s">
        <v>297</v>
      </c>
      <c r="T2116" t="s">
        <v>9281</v>
      </c>
      <c r="U2116" t="s">
        <v>296</v>
      </c>
    </row>
    <row r="2117" spans="1:21" x14ac:dyDescent="0.3">
      <c r="A2117" s="1" t="s">
        <v>9283</v>
      </c>
      <c r="B2117" t="s">
        <v>453</v>
      </c>
      <c r="C2117" t="s">
        <v>9287</v>
      </c>
      <c r="D2117">
        <v>17223</v>
      </c>
      <c r="E2117" t="s">
        <v>9283</v>
      </c>
      <c r="F2117" t="s">
        <v>922</v>
      </c>
      <c r="G2117" t="s">
        <v>9288</v>
      </c>
      <c r="H2117">
        <v>5</v>
      </c>
      <c r="I2117" t="s">
        <v>9286</v>
      </c>
      <c r="J2117">
        <v>45</v>
      </c>
      <c r="K2117" s="1" t="s">
        <v>453</v>
      </c>
      <c r="L2117" t="s">
        <v>9285</v>
      </c>
      <c r="M2117">
        <v>16534</v>
      </c>
      <c r="N2117">
        <v>5</v>
      </c>
      <c r="O2117">
        <v>27</v>
      </c>
      <c r="P2117" t="s">
        <v>13974</v>
      </c>
      <c r="Q2117" t="s">
        <v>362</v>
      </c>
      <c r="R2117" t="s">
        <v>1618</v>
      </c>
      <c r="T2117" t="s">
        <v>9284</v>
      </c>
      <c r="U2117" t="s">
        <v>300</v>
      </c>
    </row>
    <row r="2118" spans="1:21" x14ac:dyDescent="0.3">
      <c r="A2118" s="1" t="s">
        <v>9289</v>
      </c>
      <c r="B2118" t="s">
        <v>323</v>
      </c>
      <c r="C2118" t="s">
        <v>9291</v>
      </c>
      <c r="D2118">
        <v>3915230</v>
      </c>
      <c r="E2118" t="s">
        <v>9289</v>
      </c>
      <c r="F2118" t="s">
        <v>316</v>
      </c>
      <c r="J2118">
        <v>47</v>
      </c>
      <c r="K2118" s="1" t="s">
        <v>323</v>
      </c>
      <c r="L2118" t="s">
        <v>9290</v>
      </c>
      <c r="M2118">
        <v>21497</v>
      </c>
      <c r="N2118">
        <v>0</v>
      </c>
      <c r="P2118" t="s">
        <v>13975</v>
      </c>
      <c r="Q2118" t="s">
        <v>426</v>
      </c>
      <c r="R2118" t="s">
        <v>518</v>
      </c>
      <c r="T2118" t="s">
        <v>4928</v>
      </c>
      <c r="U2118" t="s">
        <v>300</v>
      </c>
    </row>
    <row r="2119" spans="1:21" x14ac:dyDescent="0.3">
      <c r="A2119" s="1" t="s">
        <v>155</v>
      </c>
      <c r="B2119" t="s">
        <v>453</v>
      </c>
      <c r="C2119" t="s">
        <v>9294</v>
      </c>
      <c r="D2119">
        <v>3051902</v>
      </c>
      <c r="E2119" t="s">
        <v>155</v>
      </c>
      <c r="F2119" t="s">
        <v>1208</v>
      </c>
      <c r="G2119" t="s">
        <v>9295</v>
      </c>
      <c r="H2119">
        <v>1</v>
      </c>
      <c r="I2119" t="s">
        <v>9293</v>
      </c>
      <c r="J2119">
        <v>25</v>
      </c>
      <c r="K2119" s="1" t="s">
        <v>453</v>
      </c>
      <c r="L2119" t="s">
        <v>9292</v>
      </c>
      <c r="M2119">
        <v>18375</v>
      </c>
      <c r="N2119">
        <v>3</v>
      </c>
      <c r="O2119">
        <v>25</v>
      </c>
      <c r="P2119" t="s">
        <v>13976</v>
      </c>
      <c r="Q2119" t="s">
        <v>403</v>
      </c>
      <c r="R2119" t="s">
        <v>1844</v>
      </c>
      <c r="T2119" t="s">
        <v>7465</v>
      </c>
      <c r="U2119" t="s">
        <v>300</v>
      </c>
    </row>
    <row r="2120" spans="1:21" x14ac:dyDescent="0.3">
      <c r="A2120" s="1" t="s">
        <v>9296</v>
      </c>
      <c r="B2120" t="s">
        <v>323</v>
      </c>
      <c r="C2120" t="s">
        <v>9299</v>
      </c>
      <c r="D2120">
        <v>2975674</v>
      </c>
      <c r="E2120" t="s">
        <v>9296</v>
      </c>
      <c r="F2120" t="s">
        <v>367</v>
      </c>
      <c r="G2120" t="s">
        <v>549</v>
      </c>
      <c r="H2120">
        <v>4</v>
      </c>
      <c r="I2120" t="s">
        <v>9298</v>
      </c>
      <c r="J2120">
        <v>85</v>
      </c>
      <c r="K2120" s="1" t="s">
        <v>4076</v>
      </c>
      <c r="L2120" t="s">
        <v>9297</v>
      </c>
      <c r="M2120">
        <v>19491</v>
      </c>
      <c r="N2120">
        <v>2</v>
      </c>
      <c r="O2120">
        <v>25</v>
      </c>
      <c r="P2120" t="s">
        <v>13977</v>
      </c>
      <c r="Q2120" t="s">
        <v>295</v>
      </c>
      <c r="R2120" t="s">
        <v>334</v>
      </c>
      <c r="T2120" t="s">
        <v>1236</v>
      </c>
      <c r="U2120" t="s">
        <v>300</v>
      </c>
    </row>
    <row r="2121" spans="1:21" x14ac:dyDescent="0.3">
      <c r="A2121" s="1" t="s">
        <v>9300</v>
      </c>
      <c r="B2121" t="s">
        <v>350</v>
      </c>
      <c r="C2121" t="s">
        <v>9301</v>
      </c>
      <c r="D2121">
        <v>17200</v>
      </c>
      <c r="E2121" t="s">
        <v>9300</v>
      </c>
      <c r="G2121" t="s">
        <v>9302</v>
      </c>
      <c r="J2121">
        <v>13</v>
      </c>
      <c r="K2121" s="1" t="s">
        <v>350</v>
      </c>
      <c r="L2121" t="s">
        <v>3777</v>
      </c>
      <c r="M2121">
        <v>16115</v>
      </c>
      <c r="N2121">
        <v>1</v>
      </c>
      <c r="O2121">
        <v>26</v>
      </c>
      <c r="P2121" t="s">
        <v>13978</v>
      </c>
      <c r="Q2121" t="s">
        <v>362</v>
      </c>
      <c r="R2121" t="s">
        <v>487</v>
      </c>
      <c r="T2121" t="s">
        <v>1390</v>
      </c>
      <c r="U2121" t="s">
        <v>296</v>
      </c>
    </row>
    <row r="2122" spans="1:21" x14ac:dyDescent="0.3">
      <c r="A2122" s="1" t="s">
        <v>9304</v>
      </c>
      <c r="B2122" t="s">
        <v>323</v>
      </c>
      <c r="C2122" t="s">
        <v>9306</v>
      </c>
      <c r="E2122" t="s">
        <v>9304</v>
      </c>
      <c r="J2122">
        <v>0</v>
      </c>
      <c r="K2122" s="1" t="s">
        <v>323</v>
      </c>
      <c r="L2122" t="s">
        <v>9305</v>
      </c>
      <c r="M2122">
        <v>21256</v>
      </c>
      <c r="N2122">
        <v>0</v>
      </c>
      <c r="P2122" t="s">
        <v>13979</v>
      </c>
      <c r="Q2122" t="s">
        <v>295</v>
      </c>
      <c r="R2122" t="s">
        <v>965</v>
      </c>
      <c r="T2122" t="s">
        <v>3474</v>
      </c>
      <c r="U2122" t="s">
        <v>296</v>
      </c>
    </row>
    <row r="2123" spans="1:21" x14ac:dyDescent="0.3">
      <c r="A2123" s="1" t="s">
        <v>9307</v>
      </c>
      <c r="C2123" t="s">
        <v>9308</v>
      </c>
      <c r="E2123" t="s">
        <v>9307</v>
      </c>
      <c r="J2123">
        <v>0</v>
      </c>
      <c r="K2123" s="1" t="s">
        <v>297</v>
      </c>
      <c r="L2123" t="s">
        <v>8852</v>
      </c>
      <c r="M2123">
        <v>18799</v>
      </c>
      <c r="N2123">
        <v>0</v>
      </c>
      <c r="P2123" t="s">
        <v>13980</v>
      </c>
      <c r="Q2123" t="s">
        <v>297</v>
      </c>
      <c r="R2123" t="s">
        <v>297</v>
      </c>
      <c r="T2123" t="s">
        <v>966</v>
      </c>
      <c r="U2123" t="s">
        <v>296</v>
      </c>
    </row>
    <row r="2124" spans="1:21" x14ac:dyDescent="0.3">
      <c r="A2124" s="1" t="s">
        <v>9309</v>
      </c>
      <c r="B2124" t="s">
        <v>453</v>
      </c>
      <c r="C2124" t="s">
        <v>9311</v>
      </c>
      <c r="D2124">
        <v>16755</v>
      </c>
      <c r="E2124" t="s">
        <v>9309</v>
      </c>
      <c r="G2124" t="s">
        <v>9312</v>
      </c>
      <c r="J2124">
        <v>0</v>
      </c>
      <c r="K2124" s="1" t="s">
        <v>453</v>
      </c>
      <c r="L2124" t="s">
        <v>3205</v>
      </c>
      <c r="M2124">
        <v>16144</v>
      </c>
      <c r="N2124">
        <v>2</v>
      </c>
      <c r="O2124">
        <v>27</v>
      </c>
      <c r="P2124" t="s">
        <v>13981</v>
      </c>
      <c r="Q2124" t="s">
        <v>399</v>
      </c>
      <c r="R2124" t="s">
        <v>634</v>
      </c>
      <c r="T2124" t="s">
        <v>9310</v>
      </c>
      <c r="U2124" t="s">
        <v>296</v>
      </c>
    </row>
    <row r="2125" spans="1:21" x14ac:dyDescent="0.3">
      <c r="A2125" s="1" t="s">
        <v>9313</v>
      </c>
      <c r="B2125" t="s">
        <v>453</v>
      </c>
      <c r="C2125" t="s">
        <v>9314</v>
      </c>
      <c r="D2125">
        <v>17282</v>
      </c>
      <c r="E2125" t="s">
        <v>9313</v>
      </c>
      <c r="F2125" t="s">
        <v>573</v>
      </c>
      <c r="G2125" t="s">
        <v>9315</v>
      </c>
      <c r="H2125">
        <v>1</v>
      </c>
      <c r="J2125">
        <v>42</v>
      </c>
      <c r="K2125" s="1" t="s">
        <v>453</v>
      </c>
      <c r="L2125" t="s">
        <v>2830</v>
      </c>
      <c r="M2125">
        <v>16636</v>
      </c>
      <c r="N2125">
        <v>3</v>
      </c>
      <c r="O2125">
        <v>27</v>
      </c>
      <c r="P2125" t="s">
        <v>13982</v>
      </c>
      <c r="Q2125" t="s">
        <v>362</v>
      </c>
      <c r="R2125" t="s">
        <v>343</v>
      </c>
      <c r="T2125" t="s">
        <v>1858</v>
      </c>
      <c r="U2125" t="s">
        <v>300</v>
      </c>
    </row>
    <row r="2126" spans="1:21" x14ac:dyDescent="0.3">
      <c r="A2126" s="1" t="s">
        <v>9316</v>
      </c>
      <c r="B2126" t="s">
        <v>350</v>
      </c>
      <c r="C2126" t="s">
        <v>9317</v>
      </c>
      <c r="D2126">
        <v>3040052</v>
      </c>
      <c r="E2126" t="s">
        <v>9316</v>
      </c>
      <c r="G2126" t="s">
        <v>3704</v>
      </c>
      <c r="H2126">
        <v>4</v>
      </c>
      <c r="J2126">
        <v>17</v>
      </c>
      <c r="K2126" s="1" t="s">
        <v>350</v>
      </c>
      <c r="L2126" t="s">
        <v>9229</v>
      </c>
      <c r="M2126">
        <v>19173</v>
      </c>
      <c r="N2126">
        <v>2</v>
      </c>
      <c r="O2126">
        <v>24</v>
      </c>
      <c r="P2126" t="s">
        <v>13983</v>
      </c>
      <c r="Q2126" t="s">
        <v>362</v>
      </c>
      <c r="R2126" t="s">
        <v>600</v>
      </c>
      <c r="T2126" t="s">
        <v>945</v>
      </c>
      <c r="U2126" t="s">
        <v>296</v>
      </c>
    </row>
    <row r="2127" spans="1:21" x14ac:dyDescent="0.3">
      <c r="A2127" s="1" t="s">
        <v>9318</v>
      </c>
      <c r="B2127" t="s">
        <v>323</v>
      </c>
      <c r="C2127" t="s">
        <v>9320</v>
      </c>
      <c r="D2127">
        <v>14901</v>
      </c>
      <c r="E2127" t="s">
        <v>9318</v>
      </c>
      <c r="F2127" t="s">
        <v>525</v>
      </c>
      <c r="G2127" t="s">
        <v>6197</v>
      </c>
      <c r="H2127">
        <v>3</v>
      </c>
      <c r="I2127" t="s">
        <v>9319</v>
      </c>
      <c r="J2127">
        <v>89</v>
      </c>
      <c r="K2127" s="1" t="s">
        <v>323</v>
      </c>
      <c r="L2127" t="s">
        <v>434</v>
      </c>
      <c r="M2127">
        <v>13987</v>
      </c>
      <c r="N2127">
        <v>7</v>
      </c>
      <c r="O2127">
        <v>29</v>
      </c>
      <c r="P2127" t="s">
        <v>13984</v>
      </c>
      <c r="Q2127" t="s">
        <v>320</v>
      </c>
      <c r="R2127" t="s">
        <v>965</v>
      </c>
      <c r="S2127" t="s">
        <v>411</v>
      </c>
      <c r="T2127" t="s">
        <v>2191</v>
      </c>
      <c r="U2127" t="s">
        <v>300</v>
      </c>
    </row>
    <row r="2128" spans="1:21" x14ac:dyDescent="0.3">
      <c r="A2128" s="1" t="s">
        <v>806</v>
      </c>
      <c r="B2128" t="s">
        <v>350</v>
      </c>
      <c r="C2128" t="s">
        <v>9321</v>
      </c>
      <c r="D2128">
        <v>9400</v>
      </c>
      <c r="E2128" t="s">
        <v>806</v>
      </c>
      <c r="G2128" t="s">
        <v>9322</v>
      </c>
      <c r="H2128">
        <v>3</v>
      </c>
      <c r="J2128">
        <v>0</v>
      </c>
      <c r="K2128" s="1" t="s">
        <v>350</v>
      </c>
      <c r="L2128" t="s">
        <v>2746</v>
      </c>
      <c r="M2128">
        <v>6768</v>
      </c>
      <c r="N2128">
        <v>10</v>
      </c>
      <c r="O2128">
        <v>35</v>
      </c>
      <c r="P2128" t="s">
        <v>13985</v>
      </c>
      <c r="Q2128" t="s">
        <v>494</v>
      </c>
      <c r="R2128" t="s">
        <v>432</v>
      </c>
      <c r="T2128" t="s">
        <v>3177</v>
      </c>
      <c r="U2128" t="s">
        <v>296</v>
      </c>
    </row>
    <row r="2129" spans="1:21" x14ac:dyDescent="0.3">
      <c r="A2129" s="1" t="s">
        <v>9323</v>
      </c>
      <c r="B2129" t="s">
        <v>453</v>
      </c>
      <c r="C2129" t="s">
        <v>9325</v>
      </c>
      <c r="D2129">
        <v>3116690</v>
      </c>
      <c r="E2129" t="s">
        <v>9323</v>
      </c>
      <c r="F2129" t="s">
        <v>880</v>
      </c>
      <c r="G2129" t="s">
        <v>7506</v>
      </c>
      <c r="H2129">
        <v>5</v>
      </c>
      <c r="I2129" t="s">
        <v>9324</v>
      </c>
      <c r="J2129">
        <v>30</v>
      </c>
      <c r="K2129" s="1" t="s">
        <v>453</v>
      </c>
      <c r="L2129" t="s">
        <v>3957</v>
      </c>
      <c r="M2129">
        <v>19111</v>
      </c>
      <c r="N2129">
        <v>2</v>
      </c>
      <c r="O2129">
        <v>23</v>
      </c>
      <c r="P2129" t="s">
        <v>13986</v>
      </c>
      <c r="Q2129" t="s">
        <v>362</v>
      </c>
      <c r="R2129" t="s">
        <v>826</v>
      </c>
      <c r="T2129" t="s">
        <v>2382</v>
      </c>
      <c r="U2129" t="s">
        <v>300</v>
      </c>
    </row>
    <row r="2130" spans="1:21" x14ac:dyDescent="0.3">
      <c r="A2130" s="1" t="s">
        <v>9326</v>
      </c>
      <c r="B2130" t="s">
        <v>313</v>
      </c>
      <c r="C2130" t="s">
        <v>9329</v>
      </c>
      <c r="D2130">
        <v>14878</v>
      </c>
      <c r="E2130" t="s">
        <v>9326</v>
      </c>
      <c r="G2130" t="s">
        <v>9330</v>
      </c>
      <c r="I2130" t="s">
        <v>9328</v>
      </c>
      <c r="J2130">
        <v>3</v>
      </c>
      <c r="K2130" s="1" t="s">
        <v>313</v>
      </c>
      <c r="L2130" t="s">
        <v>9327</v>
      </c>
      <c r="M2130">
        <v>13910</v>
      </c>
      <c r="N2130">
        <v>7</v>
      </c>
      <c r="O2130">
        <v>35</v>
      </c>
      <c r="P2130" t="s">
        <v>13987</v>
      </c>
      <c r="Q2130" t="s">
        <v>320</v>
      </c>
      <c r="R2130" t="s">
        <v>689</v>
      </c>
      <c r="T2130" t="s">
        <v>502</v>
      </c>
      <c r="U2130" t="s">
        <v>296</v>
      </c>
    </row>
    <row r="2131" spans="1:21" x14ac:dyDescent="0.3">
      <c r="A2131" s="1" t="s">
        <v>9331</v>
      </c>
      <c r="B2131" t="s">
        <v>453</v>
      </c>
      <c r="C2131" t="s">
        <v>9333</v>
      </c>
      <c r="D2131">
        <v>3052624</v>
      </c>
      <c r="E2131" t="s">
        <v>9331</v>
      </c>
      <c r="G2131" t="s">
        <v>338</v>
      </c>
      <c r="I2131" t="s">
        <v>9332</v>
      </c>
      <c r="J2131">
        <v>34</v>
      </c>
      <c r="K2131" s="1" t="s">
        <v>453</v>
      </c>
      <c r="L2131" t="s">
        <v>1125</v>
      </c>
      <c r="M2131">
        <v>20690</v>
      </c>
      <c r="N2131">
        <v>1</v>
      </c>
      <c r="O2131">
        <v>24</v>
      </c>
      <c r="P2131" t="s">
        <v>13988</v>
      </c>
      <c r="Q2131" t="s">
        <v>362</v>
      </c>
      <c r="R2131" t="s">
        <v>689</v>
      </c>
      <c r="T2131" t="s">
        <v>737</v>
      </c>
      <c r="U2131" t="s">
        <v>296</v>
      </c>
    </row>
    <row r="2132" spans="1:21" x14ac:dyDescent="0.3">
      <c r="A2132" s="1" t="s">
        <v>9334</v>
      </c>
      <c r="B2132" t="s">
        <v>453</v>
      </c>
      <c r="C2132" t="s">
        <v>9337</v>
      </c>
      <c r="D2132">
        <v>2980148</v>
      </c>
      <c r="E2132" t="s">
        <v>9334</v>
      </c>
      <c r="F2132" t="s">
        <v>418</v>
      </c>
      <c r="G2132" t="s">
        <v>9338</v>
      </c>
      <c r="H2132">
        <v>5</v>
      </c>
      <c r="I2132" t="s">
        <v>9336</v>
      </c>
      <c r="J2132">
        <v>22</v>
      </c>
      <c r="K2132" s="1" t="s">
        <v>453</v>
      </c>
      <c r="L2132" t="s">
        <v>9335</v>
      </c>
      <c r="M2132">
        <v>17965</v>
      </c>
      <c r="N2132">
        <v>3</v>
      </c>
      <c r="O2132">
        <v>25</v>
      </c>
      <c r="P2132" t="s">
        <v>13989</v>
      </c>
      <c r="Q2132" t="s">
        <v>310</v>
      </c>
      <c r="R2132" t="s">
        <v>689</v>
      </c>
      <c r="S2132" t="s">
        <v>411</v>
      </c>
      <c r="T2132" t="s">
        <v>1862</v>
      </c>
      <c r="U2132" t="s">
        <v>300</v>
      </c>
    </row>
    <row r="2133" spans="1:21" x14ac:dyDescent="0.3">
      <c r="A2133" s="1" t="s">
        <v>166</v>
      </c>
      <c r="B2133" t="s">
        <v>350</v>
      </c>
      <c r="C2133" t="s">
        <v>9341</v>
      </c>
      <c r="D2133">
        <v>16731</v>
      </c>
      <c r="E2133" t="s">
        <v>166</v>
      </c>
      <c r="F2133" t="s">
        <v>573</v>
      </c>
      <c r="G2133" t="s">
        <v>9342</v>
      </c>
      <c r="H2133">
        <v>1</v>
      </c>
      <c r="I2133" t="s">
        <v>9340</v>
      </c>
      <c r="J2133">
        <v>12</v>
      </c>
      <c r="K2133" s="1" t="s">
        <v>350</v>
      </c>
      <c r="L2133" t="s">
        <v>9339</v>
      </c>
      <c r="M2133">
        <v>16568</v>
      </c>
      <c r="N2133">
        <v>5</v>
      </c>
      <c r="O2133">
        <v>25</v>
      </c>
      <c r="P2133" t="s">
        <v>13990</v>
      </c>
      <c r="Q2133" t="s">
        <v>403</v>
      </c>
      <c r="R2133" t="s">
        <v>477</v>
      </c>
      <c r="T2133" t="s">
        <v>5493</v>
      </c>
      <c r="U2133" t="s">
        <v>300</v>
      </c>
    </row>
    <row r="2134" spans="1:21" x14ac:dyDescent="0.3">
      <c r="A2134" s="1" t="s">
        <v>9343</v>
      </c>
      <c r="B2134" t="s">
        <v>313</v>
      </c>
      <c r="C2134" t="s">
        <v>9346</v>
      </c>
      <c r="D2134">
        <v>3120590</v>
      </c>
      <c r="E2134" t="s">
        <v>9343</v>
      </c>
      <c r="F2134" t="s">
        <v>299</v>
      </c>
      <c r="G2134" t="s">
        <v>2865</v>
      </c>
      <c r="H2134">
        <v>4</v>
      </c>
      <c r="J2134">
        <v>2</v>
      </c>
      <c r="K2134" s="1" t="s">
        <v>313</v>
      </c>
      <c r="L2134" t="s">
        <v>9345</v>
      </c>
      <c r="M2134">
        <v>20953</v>
      </c>
      <c r="N2134">
        <v>0</v>
      </c>
      <c r="O2134">
        <v>23</v>
      </c>
      <c r="P2134" t="s">
        <v>13991</v>
      </c>
      <c r="Q2134" t="s">
        <v>331</v>
      </c>
      <c r="R2134" t="s">
        <v>668</v>
      </c>
      <c r="T2134" t="s">
        <v>9344</v>
      </c>
      <c r="U2134" t="s">
        <v>300</v>
      </c>
    </row>
    <row r="2135" spans="1:21" x14ac:dyDescent="0.3">
      <c r="A2135" s="1" t="s">
        <v>9347</v>
      </c>
      <c r="B2135" t="s">
        <v>453</v>
      </c>
      <c r="C2135" t="s">
        <v>9350</v>
      </c>
      <c r="D2135">
        <v>2970183</v>
      </c>
      <c r="E2135" t="s">
        <v>9347</v>
      </c>
      <c r="G2135" t="s">
        <v>9351</v>
      </c>
      <c r="I2135" t="s">
        <v>9349</v>
      </c>
      <c r="J2135">
        <v>37</v>
      </c>
      <c r="K2135" s="1" t="s">
        <v>453</v>
      </c>
      <c r="L2135" t="s">
        <v>9348</v>
      </c>
      <c r="M2135">
        <v>19186</v>
      </c>
      <c r="N2135">
        <v>2</v>
      </c>
      <c r="O2135">
        <v>26</v>
      </c>
      <c r="P2135" t="s">
        <v>13992</v>
      </c>
      <c r="Q2135" t="s">
        <v>494</v>
      </c>
      <c r="R2135" t="s">
        <v>319</v>
      </c>
      <c r="T2135" t="s">
        <v>502</v>
      </c>
      <c r="U2135" t="s">
        <v>296</v>
      </c>
    </row>
    <row r="2136" spans="1:21" x14ac:dyDescent="0.3">
      <c r="A2136" s="1" t="s">
        <v>9352</v>
      </c>
      <c r="B2136" t="s">
        <v>350</v>
      </c>
      <c r="C2136" t="s">
        <v>9354</v>
      </c>
      <c r="D2136">
        <v>2973604</v>
      </c>
      <c r="E2136" t="s">
        <v>9352</v>
      </c>
      <c r="G2136" t="s">
        <v>2667</v>
      </c>
      <c r="J2136">
        <v>9</v>
      </c>
      <c r="K2136" s="1" t="s">
        <v>350</v>
      </c>
      <c r="L2136" t="s">
        <v>9353</v>
      </c>
      <c r="M2136">
        <v>18688</v>
      </c>
      <c r="N2136">
        <v>0</v>
      </c>
      <c r="O2136">
        <v>24</v>
      </c>
      <c r="P2136" t="s">
        <v>13993</v>
      </c>
      <c r="Q2136" t="s">
        <v>494</v>
      </c>
      <c r="R2136" t="s">
        <v>1239</v>
      </c>
      <c r="T2136" t="s">
        <v>1557</v>
      </c>
      <c r="U2136" t="s">
        <v>296</v>
      </c>
    </row>
    <row r="2137" spans="1:21" x14ac:dyDescent="0.3">
      <c r="A2137" s="1" t="s">
        <v>150</v>
      </c>
      <c r="B2137" t="s">
        <v>313</v>
      </c>
      <c r="C2137" t="s">
        <v>9357</v>
      </c>
      <c r="D2137">
        <v>2573079</v>
      </c>
      <c r="E2137" t="s">
        <v>150</v>
      </c>
      <c r="F2137" t="s">
        <v>390</v>
      </c>
      <c r="G2137" t="s">
        <v>4541</v>
      </c>
      <c r="H2137">
        <v>1</v>
      </c>
      <c r="I2137" t="s">
        <v>9356</v>
      </c>
      <c r="J2137">
        <v>11</v>
      </c>
      <c r="K2137" s="1" t="s">
        <v>313</v>
      </c>
      <c r="L2137" t="s">
        <v>9355</v>
      </c>
      <c r="M2137">
        <v>17920</v>
      </c>
      <c r="N2137">
        <v>3</v>
      </c>
      <c r="O2137">
        <v>26</v>
      </c>
      <c r="P2137" t="s">
        <v>13994</v>
      </c>
      <c r="Q2137" t="s">
        <v>295</v>
      </c>
      <c r="R2137" t="s">
        <v>1170</v>
      </c>
      <c r="T2137" t="s">
        <v>3474</v>
      </c>
      <c r="U2137" t="s">
        <v>300</v>
      </c>
    </row>
    <row r="2138" spans="1:21" x14ac:dyDescent="0.3">
      <c r="A2138" s="1" t="s">
        <v>9358</v>
      </c>
      <c r="B2138" t="s">
        <v>453</v>
      </c>
      <c r="C2138" t="s">
        <v>9359</v>
      </c>
      <c r="D2138">
        <v>15111</v>
      </c>
      <c r="E2138" t="s">
        <v>9358</v>
      </c>
      <c r="G2138" t="s">
        <v>7891</v>
      </c>
      <c r="J2138">
        <v>43</v>
      </c>
      <c r="K2138" s="1" t="s">
        <v>453</v>
      </c>
      <c r="L2138" t="s">
        <v>1864</v>
      </c>
      <c r="M2138">
        <v>14696</v>
      </c>
      <c r="N2138">
        <v>7</v>
      </c>
      <c r="O2138">
        <v>29</v>
      </c>
      <c r="P2138" t="s">
        <v>13995</v>
      </c>
      <c r="Q2138" t="s">
        <v>403</v>
      </c>
      <c r="R2138" t="s">
        <v>343</v>
      </c>
      <c r="T2138" t="s">
        <v>4699</v>
      </c>
      <c r="U2138" t="s">
        <v>296</v>
      </c>
    </row>
    <row r="2139" spans="1:21" x14ac:dyDescent="0.3">
      <c r="A2139" s="1" t="s">
        <v>9360</v>
      </c>
      <c r="B2139" t="s">
        <v>350</v>
      </c>
      <c r="C2139" t="s">
        <v>9361</v>
      </c>
      <c r="D2139">
        <v>2989641</v>
      </c>
      <c r="E2139" t="s">
        <v>9360</v>
      </c>
      <c r="F2139" t="s">
        <v>525</v>
      </c>
      <c r="G2139" t="s">
        <v>1062</v>
      </c>
      <c r="J2139">
        <v>18</v>
      </c>
      <c r="K2139" s="1" t="s">
        <v>350</v>
      </c>
      <c r="L2139" t="s">
        <v>7588</v>
      </c>
      <c r="M2139">
        <v>18715</v>
      </c>
      <c r="N2139">
        <v>3</v>
      </c>
      <c r="O2139">
        <v>26</v>
      </c>
      <c r="P2139" t="s">
        <v>13996</v>
      </c>
      <c r="Q2139" t="s">
        <v>320</v>
      </c>
      <c r="R2139" t="s">
        <v>377</v>
      </c>
      <c r="T2139" t="s">
        <v>6307</v>
      </c>
      <c r="U2139" t="s">
        <v>300</v>
      </c>
    </row>
    <row r="2140" spans="1:21" x14ac:dyDescent="0.3">
      <c r="A2140" s="1" t="s">
        <v>9362</v>
      </c>
      <c r="B2140" t="s">
        <v>313</v>
      </c>
      <c r="C2140" t="s">
        <v>9365</v>
      </c>
      <c r="D2140">
        <v>2972092</v>
      </c>
      <c r="E2140" t="s">
        <v>9362</v>
      </c>
      <c r="F2140" t="s">
        <v>647</v>
      </c>
      <c r="G2140" t="s">
        <v>2667</v>
      </c>
      <c r="H2140">
        <v>3</v>
      </c>
      <c r="I2140" t="s">
        <v>9364</v>
      </c>
      <c r="J2140">
        <v>1</v>
      </c>
      <c r="K2140" s="1" t="s">
        <v>313</v>
      </c>
      <c r="L2140" t="s">
        <v>9363</v>
      </c>
      <c r="M2140">
        <v>19475</v>
      </c>
      <c r="N2140">
        <v>2</v>
      </c>
      <c r="O2140">
        <v>25</v>
      </c>
      <c r="P2140" t="s">
        <v>13997</v>
      </c>
      <c r="Q2140" t="s">
        <v>295</v>
      </c>
      <c r="R2140" t="s">
        <v>727</v>
      </c>
      <c r="T2140" t="s">
        <v>690</v>
      </c>
      <c r="U2140" t="s">
        <v>300</v>
      </c>
    </row>
    <row r="2141" spans="1:21" x14ac:dyDescent="0.3">
      <c r="A2141" s="1" t="s">
        <v>112</v>
      </c>
      <c r="B2141" t="s">
        <v>453</v>
      </c>
      <c r="C2141" t="s">
        <v>9368</v>
      </c>
      <c r="D2141">
        <v>14028</v>
      </c>
      <c r="E2141" t="s">
        <v>112</v>
      </c>
      <c r="G2141" t="s">
        <v>9369</v>
      </c>
      <c r="I2141" t="s">
        <v>9367</v>
      </c>
      <c r="J2141">
        <v>22</v>
      </c>
      <c r="K2141" s="1" t="s">
        <v>453</v>
      </c>
      <c r="L2141" t="s">
        <v>479</v>
      </c>
      <c r="M2141">
        <v>12774</v>
      </c>
      <c r="N2141">
        <v>8</v>
      </c>
      <c r="O2141">
        <v>30</v>
      </c>
      <c r="P2141" t="s">
        <v>13998</v>
      </c>
      <c r="Q2141" t="s">
        <v>362</v>
      </c>
      <c r="R2141" t="s">
        <v>578</v>
      </c>
      <c r="T2141" t="s">
        <v>9366</v>
      </c>
      <c r="U2141" t="s">
        <v>296</v>
      </c>
    </row>
    <row r="2142" spans="1:21" x14ac:dyDescent="0.3">
      <c r="A2142" s="1" t="s">
        <v>9370</v>
      </c>
      <c r="B2142" t="s">
        <v>313</v>
      </c>
      <c r="C2142" t="s">
        <v>9372</v>
      </c>
      <c r="D2142">
        <v>2574511</v>
      </c>
      <c r="E2142" t="s">
        <v>9370</v>
      </c>
      <c r="F2142" t="s">
        <v>573</v>
      </c>
      <c r="G2142" t="s">
        <v>2147</v>
      </c>
      <c r="H2142">
        <v>3</v>
      </c>
      <c r="I2142" t="s">
        <v>9371</v>
      </c>
      <c r="J2142">
        <v>8</v>
      </c>
      <c r="K2142" s="1" t="s">
        <v>313</v>
      </c>
      <c r="L2142" t="s">
        <v>434</v>
      </c>
      <c r="M2142">
        <v>18118</v>
      </c>
      <c r="N2142">
        <v>3</v>
      </c>
      <c r="O2142">
        <v>26</v>
      </c>
      <c r="P2142" t="s">
        <v>13999</v>
      </c>
      <c r="Q2142" t="s">
        <v>331</v>
      </c>
      <c r="R2142" t="s">
        <v>369</v>
      </c>
      <c r="T2142" t="s">
        <v>502</v>
      </c>
      <c r="U2142" t="s">
        <v>306</v>
      </c>
    </row>
    <row r="2143" spans="1:21" x14ac:dyDescent="0.3">
      <c r="A2143" s="1" t="s">
        <v>9373</v>
      </c>
      <c r="B2143" t="s">
        <v>350</v>
      </c>
      <c r="C2143" t="s">
        <v>9374</v>
      </c>
      <c r="E2143" t="s">
        <v>9373</v>
      </c>
      <c r="F2143" t="s">
        <v>354</v>
      </c>
      <c r="G2143" t="s">
        <v>7853</v>
      </c>
      <c r="H2143">
        <v>4</v>
      </c>
      <c r="J2143">
        <v>16</v>
      </c>
      <c r="K2143" s="1" t="s">
        <v>350</v>
      </c>
      <c r="L2143" t="s">
        <v>498</v>
      </c>
      <c r="M2143">
        <v>17765</v>
      </c>
      <c r="N2143">
        <v>3</v>
      </c>
      <c r="O2143">
        <v>27</v>
      </c>
      <c r="P2143" t="s">
        <v>14000</v>
      </c>
      <c r="Q2143" t="s">
        <v>310</v>
      </c>
      <c r="R2143" t="s">
        <v>733</v>
      </c>
      <c r="T2143" t="s">
        <v>2485</v>
      </c>
      <c r="U2143" t="s">
        <v>300</v>
      </c>
    </row>
    <row r="2144" spans="1:21" x14ac:dyDescent="0.3">
      <c r="A2144" s="1" t="s">
        <v>9375</v>
      </c>
      <c r="B2144" t="s">
        <v>323</v>
      </c>
      <c r="C2144" t="s">
        <v>9377</v>
      </c>
      <c r="D2144">
        <v>2511973</v>
      </c>
      <c r="E2144" t="s">
        <v>9375</v>
      </c>
      <c r="F2144" t="s">
        <v>354</v>
      </c>
      <c r="G2144" t="s">
        <v>4946</v>
      </c>
      <c r="H2144">
        <v>3</v>
      </c>
      <c r="I2144" t="s">
        <v>9376</v>
      </c>
      <c r="J2144">
        <v>83</v>
      </c>
      <c r="K2144" s="1" t="s">
        <v>323</v>
      </c>
      <c r="L2144" t="s">
        <v>538</v>
      </c>
      <c r="M2144">
        <v>17223</v>
      </c>
      <c r="N2144">
        <v>4</v>
      </c>
      <c r="O2144">
        <v>27</v>
      </c>
      <c r="P2144" t="s">
        <v>14001</v>
      </c>
      <c r="Q2144" t="s">
        <v>305</v>
      </c>
      <c r="R2144" t="s">
        <v>410</v>
      </c>
      <c r="T2144" t="s">
        <v>1100</v>
      </c>
      <c r="U2144" t="s">
        <v>300</v>
      </c>
    </row>
    <row r="2145" spans="1:21" x14ac:dyDescent="0.3">
      <c r="A2145" s="1" t="s">
        <v>9378</v>
      </c>
      <c r="B2145" t="s">
        <v>313</v>
      </c>
      <c r="C2145" t="s">
        <v>9380</v>
      </c>
      <c r="D2145">
        <v>15407</v>
      </c>
      <c r="E2145" t="s">
        <v>9378</v>
      </c>
      <c r="G2145" t="s">
        <v>9381</v>
      </c>
      <c r="J2145">
        <v>4</v>
      </c>
      <c r="K2145" s="1" t="s">
        <v>313</v>
      </c>
      <c r="L2145" t="s">
        <v>9379</v>
      </c>
      <c r="M2145">
        <v>15982</v>
      </c>
      <c r="N2145">
        <v>7</v>
      </c>
      <c r="O2145">
        <v>30</v>
      </c>
      <c r="P2145" t="s">
        <v>14002</v>
      </c>
      <c r="Q2145" t="s">
        <v>320</v>
      </c>
      <c r="R2145" t="s">
        <v>319</v>
      </c>
      <c r="T2145" t="s">
        <v>603</v>
      </c>
      <c r="U2145" t="s">
        <v>296</v>
      </c>
    </row>
    <row r="2146" spans="1:21" x14ac:dyDescent="0.3">
      <c r="A2146" s="1" t="s">
        <v>9382</v>
      </c>
      <c r="C2146" t="s">
        <v>9384</v>
      </c>
      <c r="E2146" t="s">
        <v>9382</v>
      </c>
      <c r="J2146">
        <v>0</v>
      </c>
      <c r="K2146" s="1" t="s">
        <v>297</v>
      </c>
      <c r="L2146" t="s">
        <v>9383</v>
      </c>
      <c r="M2146">
        <v>18906</v>
      </c>
      <c r="N2146">
        <v>0</v>
      </c>
      <c r="P2146" t="s">
        <v>14003</v>
      </c>
      <c r="Q2146" t="s">
        <v>297</v>
      </c>
      <c r="R2146" t="s">
        <v>297</v>
      </c>
      <c r="T2146" t="s">
        <v>887</v>
      </c>
      <c r="U2146" t="s">
        <v>296</v>
      </c>
    </row>
    <row r="2147" spans="1:21" x14ac:dyDescent="0.3">
      <c r="A2147" s="1" t="s">
        <v>9385</v>
      </c>
      <c r="B2147" t="s">
        <v>323</v>
      </c>
      <c r="C2147" t="s">
        <v>9387</v>
      </c>
      <c r="E2147" t="s">
        <v>9385</v>
      </c>
      <c r="G2147" t="s">
        <v>409</v>
      </c>
      <c r="J2147">
        <v>82</v>
      </c>
      <c r="K2147" s="1" t="s">
        <v>323</v>
      </c>
      <c r="L2147" t="s">
        <v>9386</v>
      </c>
      <c r="M2147">
        <v>18719</v>
      </c>
      <c r="N2147">
        <v>0</v>
      </c>
      <c r="O2147">
        <v>25</v>
      </c>
      <c r="P2147" t="s">
        <v>14004</v>
      </c>
      <c r="Q2147" t="s">
        <v>295</v>
      </c>
      <c r="R2147" t="s">
        <v>1395</v>
      </c>
      <c r="T2147" t="s">
        <v>5974</v>
      </c>
      <c r="U2147" t="s">
        <v>296</v>
      </c>
    </row>
    <row r="2148" spans="1:21" x14ac:dyDescent="0.3">
      <c r="A2148" s="1" t="s">
        <v>9388</v>
      </c>
      <c r="B2148" t="s">
        <v>323</v>
      </c>
      <c r="C2148" t="s">
        <v>9390</v>
      </c>
      <c r="D2148">
        <v>16285</v>
      </c>
      <c r="E2148" t="s">
        <v>9388</v>
      </c>
      <c r="G2148" t="s">
        <v>8733</v>
      </c>
      <c r="I2148" t="s">
        <v>9389</v>
      </c>
      <c r="J2148">
        <v>81</v>
      </c>
      <c r="K2148" s="1" t="s">
        <v>323</v>
      </c>
      <c r="L2148" t="s">
        <v>763</v>
      </c>
      <c r="M2148">
        <v>15367</v>
      </c>
      <c r="N2148">
        <v>6</v>
      </c>
      <c r="O2148">
        <v>29</v>
      </c>
      <c r="P2148" t="s">
        <v>14005</v>
      </c>
      <c r="Q2148" t="s">
        <v>426</v>
      </c>
      <c r="R2148" t="s">
        <v>689</v>
      </c>
      <c r="T2148" t="s">
        <v>1025</v>
      </c>
      <c r="U2148" t="s">
        <v>296</v>
      </c>
    </row>
    <row r="2149" spans="1:21" x14ac:dyDescent="0.3">
      <c r="A2149" s="1" t="s">
        <v>9391</v>
      </c>
      <c r="B2149" t="s">
        <v>350</v>
      </c>
      <c r="C2149" t="s">
        <v>9393</v>
      </c>
      <c r="D2149">
        <v>9611</v>
      </c>
      <c r="E2149" t="s">
        <v>9391</v>
      </c>
      <c r="G2149" t="s">
        <v>9394</v>
      </c>
      <c r="J2149">
        <v>14</v>
      </c>
      <c r="K2149" s="1" t="s">
        <v>350</v>
      </c>
      <c r="L2149" t="s">
        <v>1125</v>
      </c>
      <c r="M2149">
        <v>11697</v>
      </c>
      <c r="N2149">
        <v>9</v>
      </c>
      <c r="O2149">
        <v>33</v>
      </c>
      <c r="P2149" t="s">
        <v>14006</v>
      </c>
      <c r="Q2149" t="s">
        <v>362</v>
      </c>
      <c r="R2149" t="s">
        <v>343</v>
      </c>
      <c r="T2149" t="s">
        <v>9392</v>
      </c>
      <c r="U2149" t="s">
        <v>296</v>
      </c>
    </row>
    <row r="2150" spans="1:21" x14ac:dyDescent="0.3">
      <c r="A2150" s="1" t="s">
        <v>9395</v>
      </c>
      <c r="B2150" t="s">
        <v>350</v>
      </c>
      <c r="C2150" t="s">
        <v>9396</v>
      </c>
      <c r="D2150">
        <v>2565330</v>
      </c>
      <c r="E2150" t="s">
        <v>9395</v>
      </c>
      <c r="G2150" t="s">
        <v>9397</v>
      </c>
      <c r="J2150">
        <v>89</v>
      </c>
      <c r="K2150" s="1" t="s">
        <v>350</v>
      </c>
      <c r="L2150" t="s">
        <v>2066</v>
      </c>
      <c r="M2150">
        <v>19503</v>
      </c>
      <c r="N2150">
        <v>2</v>
      </c>
      <c r="O2150">
        <v>26</v>
      </c>
      <c r="P2150" t="s">
        <v>14007</v>
      </c>
      <c r="Q2150" t="s">
        <v>403</v>
      </c>
      <c r="R2150" t="s">
        <v>752</v>
      </c>
      <c r="T2150" t="s">
        <v>1108</v>
      </c>
      <c r="U2150" t="s">
        <v>296</v>
      </c>
    </row>
    <row r="2151" spans="1:21" x14ac:dyDescent="0.3">
      <c r="A2151" s="1" t="s">
        <v>9398</v>
      </c>
      <c r="B2151" t="s">
        <v>350</v>
      </c>
      <c r="C2151" t="s">
        <v>4071</v>
      </c>
      <c r="D2151">
        <v>2516079</v>
      </c>
      <c r="E2151" t="s">
        <v>9398</v>
      </c>
      <c r="G2151" t="s">
        <v>4243</v>
      </c>
      <c r="J2151">
        <v>80</v>
      </c>
      <c r="K2151" s="1" t="s">
        <v>350</v>
      </c>
      <c r="L2151" t="s">
        <v>1028</v>
      </c>
      <c r="M2151">
        <v>17461</v>
      </c>
      <c r="N2151">
        <v>1</v>
      </c>
      <c r="O2151">
        <v>26</v>
      </c>
      <c r="P2151" t="s">
        <v>14008</v>
      </c>
      <c r="Q2151" t="s">
        <v>347</v>
      </c>
      <c r="R2151" t="s">
        <v>319</v>
      </c>
      <c r="T2151" t="s">
        <v>370</v>
      </c>
      <c r="U2151" t="s">
        <v>296</v>
      </c>
    </row>
    <row r="2152" spans="1:21" x14ac:dyDescent="0.3">
      <c r="A2152" s="1" t="s">
        <v>1281</v>
      </c>
      <c r="B2152" t="s">
        <v>350</v>
      </c>
      <c r="C2152" t="s">
        <v>9399</v>
      </c>
      <c r="D2152">
        <v>11280</v>
      </c>
      <c r="E2152" t="s">
        <v>1281</v>
      </c>
      <c r="G2152" t="s">
        <v>4851</v>
      </c>
      <c r="J2152">
        <v>14</v>
      </c>
      <c r="K2152" s="1" t="s">
        <v>350</v>
      </c>
      <c r="L2152" t="s">
        <v>3982</v>
      </c>
      <c r="M2152">
        <v>7857</v>
      </c>
      <c r="N2152">
        <v>7</v>
      </c>
      <c r="O2152">
        <v>32</v>
      </c>
      <c r="P2152" t="s">
        <v>14009</v>
      </c>
      <c r="Q2152" t="s">
        <v>347</v>
      </c>
      <c r="R2152" t="s">
        <v>477</v>
      </c>
      <c r="T2152" t="s">
        <v>6275</v>
      </c>
      <c r="U2152" t="s">
        <v>296</v>
      </c>
    </row>
    <row r="2153" spans="1:21" x14ac:dyDescent="0.3">
      <c r="A2153" s="1" t="s">
        <v>9400</v>
      </c>
      <c r="C2153" t="s">
        <v>9402</v>
      </c>
      <c r="E2153" t="s">
        <v>9400</v>
      </c>
      <c r="J2153">
        <v>0</v>
      </c>
      <c r="K2153" s="1" t="s">
        <v>297</v>
      </c>
      <c r="L2153" t="s">
        <v>9401</v>
      </c>
      <c r="M2153">
        <v>17827</v>
      </c>
      <c r="N2153">
        <v>0</v>
      </c>
      <c r="P2153" t="s">
        <v>14010</v>
      </c>
      <c r="Q2153" t="s">
        <v>297</v>
      </c>
      <c r="R2153" t="s">
        <v>297</v>
      </c>
      <c r="T2153" t="s">
        <v>333</v>
      </c>
      <c r="U2153" t="s">
        <v>296</v>
      </c>
    </row>
    <row r="2154" spans="1:21" x14ac:dyDescent="0.3">
      <c r="A2154" s="1" t="s">
        <v>9403</v>
      </c>
      <c r="B2154" t="s">
        <v>350</v>
      </c>
      <c r="C2154" t="s">
        <v>9406</v>
      </c>
      <c r="D2154">
        <v>2970625</v>
      </c>
      <c r="E2154" t="s">
        <v>9403</v>
      </c>
      <c r="F2154" t="s">
        <v>373</v>
      </c>
      <c r="G2154" t="s">
        <v>2667</v>
      </c>
      <c r="I2154" t="s">
        <v>9405</v>
      </c>
      <c r="J2154">
        <v>34</v>
      </c>
      <c r="K2154" s="1" t="s">
        <v>350</v>
      </c>
      <c r="L2154" t="s">
        <v>9404</v>
      </c>
      <c r="M2154">
        <v>19501</v>
      </c>
      <c r="N2154">
        <v>2</v>
      </c>
      <c r="O2154">
        <v>25</v>
      </c>
      <c r="P2154" t="s">
        <v>14011</v>
      </c>
      <c r="Q2154" t="s">
        <v>331</v>
      </c>
      <c r="R2154" t="s">
        <v>358</v>
      </c>
      <c r="T2154" t="s">
        <v>466</v>
      </c>
      <c r="U2154" t="s">
        <v>300</v>
      </c>
    </row>
    <row r="2155" spans="1:21" x14ac:dyDescent="0.3">
      <c r="A2155" s="1" t="s">
        <v>9407</v>
      </c>
      <c r="C2155" t="s">
        <v>9409</v>
      </c>
      <c r="E2155" t="s">
        <v>9407</v>
      </c>
      <c r="J2155">
        <v>0</v>
      </c>
      <c r="K2155" s="1" t="s">
        <v>297</v>
      </c>
      <c r="L2155" t="s">
        <v>9408</v>
      </c>
      <c r="M2155">
        <v>18833</v>
      </c>
      <c r="N2155">
        <v>0</v>
      </c>
      <c r="P2155" t="s">
        <v>14012</v>
      </c>
      <c r="Q2155" t="s">
        <v>297</v>
      </c>
      <c r="R2155" t="s">
        <v>297</v>
      </c>
      <c r="T2155" t="s">
        <v>603</v>
      </c>
      <c r="U2155" t="s">
        <v>296</v>
      </c>
    </row>
    <row r="2156" spans="1:21" x14ac:dyDescent="0.3">
      <c r="A2156" s="1" t="s">
        <v>144</v>
      </c>
      <c r="B2156" t="s">
        <v>350</v>
      </c>
      <c r="C2156" t="s">
        <v>9412</v>
      </c>
      <c r="D2156">
        <v>16791</v>
      </c>
      <c r="E2156" t="s">
        <v>144</v>
      </c>
      <c r="F2156" t="s">
        <v>922</v>
      </c>
      <c r="G2156" t="s">
        <v>4240</v>
      </c>
      <c r="H2156">
        <v>1</v>
      </c>
      <c r="I2156" t="s">
        <v>9411</v>
      </c>
      <c r="J2156">
        <v>11</v>
      </c>
      <c r="K2156" s="1" t="s">
        <v>350</v>
      </c>
      <c r="L2156" t="s">
        <v>9410</v>
      </c>
      <c r="M2156">
        <v>16232</v>
      </c>
      <c r="N2156">
        <v>5</v>
      </c>
      <c r="O2156">
        <v>25</v>
      </c>
      <c r="P2156" t="s">
        <v>14013</v>
      </c>
      <c r="Q2156" t="s">
        <v>347</v>
      </c>
      <c r="R2156" t="s">
        <v>312</v>
      </c>
      <c r="T2156" t="s">
        <v>1285</v>
      </c>
      <c r="U2156" t="s">
        <v>300</v>
      </c>
    </row>
    <row r="2157" spans="1:21" x14ac:dyDescent="0.3">
      <c r="A2157" s="1" t="s">
        <v>9413</v>
      </c>
      <c r="B2157" t="s">
        <v>439</v>
      </c>
      <c r="C2157" t="s">
        <v>9415</v>
      </c>
      <c r="D2157">
        <v>9361</v>
      </c>
      <c r="E2157" t="s">
        <v>9413</v>
      </c>
      <c r="G2157" t="s">
        <v>9416</v>
      </c>
      <c r="J2157">
        <v>6</v>
      </c>
      <c r="K2157" s="1" t="s">
        <v>439</v>
      </c>
      <c r="L2157" t="s">
        <v>9414</v>
      </c>
      <c r="M2157">
        <v>12508</v>
      </c>
      <c r="N2157">
        <v>12</v>
      </c>
      <c r="O2157">
        <v>36</v>
      </c>
      <c r="P2157" t="s">
        <v>14014</v>
      </c>
      <c r="Q2157" t="s">
        <v>310</v>
      </c>
      <c r="R2157" t="s">
        <v>582</v>
      </c>
      <c r="T2157" t="s">
        <v>1996</v>
      </c>
      <c r="U2157" t="s">
        <v>296</v>
      </c>
    </row>
    <row r="2158" spans="1:21" x14ac:dyDescent="0.3">
      <c r="A2158" s="1" t="s">
        <v>9417</v>
      </c>
      <c r="B2158" t="s">
        <v>350</v>
      </c>
      <c r="C2158" t="s">
        <v>9419</v>
      </c>
      <c r="D2158">
        <v>3124785</v>
      </c>
      <c r="E2158" t="s">
        <v>9417</v>
      </c>
      <c r="G2158" t="s">
        <v>9420</v>
      </c>
      <c r="J2158">
        <v>82</v>
      </c>
      <c r="K2158" s="1" t="s">
        <v>350</v>
      </c>
      <c r="L2158" t="s">
        <v>5361</v>
      </c>
      <c r="M2158">
        <v>18490</v>
      </c>
      <c r="N2158">
        <v>0</v>
      </c>
      <c r="O2158">
        <v>26</v>
      </c>
      <c r="P2158" t="s">
        <v>14015</v>
      </c>
      <c r="Q2158" t="s">
        <v>362</v>
      </c>
      <c r="R2158" t="s">
        <v>432</v>
      </c>
      <c r="T2158" t="s">
        <v>9418</v>
      </c>
      <c r="U2158" t="s">
        <v>296</v>
      </c>
    </row>
    <row r="2159" spans="1:21" x14ac:dyDescent="0.3">
      <c r="A2159" s="1" t="s">
        <v>9421</v>
      </c>
      <c r="B2159" t="s">
        <v>439</v>
      </c>
      <c r="C2159" t="s">
        <v>9423</v>
      </c>
      <c r="D2159">
        <v>2576045</v>
      </c>
      <c r="E2159" t="s">
        <v>9421</v>
      </c>
      <c r="G2159" t="s">
        <v>651</v>
      </c>
      <c r="J2159">
        <v>2</v>
      </c>
      <c r="K2159" s="1" t="s">
        <v>439</v>
      </c>
      <c r="L2159" t="s">
        <v>9422</v>
      </c>
      <c r="M2159">
        <v>17117</v>
      </c>
      <c r="N2159">
        <v>0</v>
      </c>
      <c r="O2159">
        <v>24</v>
      </c>
      <c r="P2159" t="s">
        <v>14016</v>
      </c>
      <c r="Q2159" t="s">
        <v>331</v>
      </c>
      <c r="R2159" t="s">
        <v>334</v>
      </c>
      <c r="T2159" t="s">
        <v>690</v>
      </c>
      <c r="U2159" t="s">
        <v>296</v>
      </c>
    </row>
    <row r="2160" spans="1:21" x14ac:dyDescent="0.3">
      <c r="A2160" s="1" t="s">
        <v>9424</v>
      </c>
      <c r="B2160" t="s">
        <v>565</v>
      </c>
      <c r="C2160" t="s">
        <v>9427</v>
      </c>
      <c r="D2160">
        <v>14332</v>
      </c>
      <c r="E2160" t="s">
        <v>9424</v>
      </c>
      <c r="F2160" t="s">
        <v>710</v>
      </c>
      <c r="G2160" t="s">
        <v>9428</v>
      </c>
      <c r="H2160">
        <v>5</v>
      </c>
      <c r="I2160" t="s">
        <v>9426</v>
      </c>
      <c r="J2160">
        <v>42</v>
      </c>
      <c r="K2160" s="1" t="s">
        <v>453</v>
      </c>
      <c r="L2160" t="s">
        <v>9425</v>
      </c>
      <c r="M2160">
        <v>14786</v>
      </c>
      <c r="N2160">
        <v>8</v>
      </c>
      <c r="O2160">
        <v>30</v>
      </c>
      <c r="P2160" t="s">
        <v>14017</v>
      </c>
      <c r="Q2160" t="s">
        <v>331</v>
      </c>
      <c r="R2160" t="s">
        <v>528</v>
      </c>
      <c r="T2160" t="s">
        <v>889</v>
      </c>
      <c r="U2160" t="s">
        <v>300</v>
      </c>
    </row>
    <row r="2161" spans="1:21" x14ac:dyDescent="0.3">
      <c r="A2161" s="1" t="s">
        <v>9429</v>
      </c>
      <c r="B2161" t="s">
        <v>350</v>
      </c>
      <c r="C2161" t="s">
        <v>9431</v>
      </c>
      <c r="D2161">
        <v>2976594</v>
      </c>
      <c r="E2161" t="s">
        <v>9429</v>
      </c>
      <c r="G2161" t="s">
        <v>9432</v>
      </c>
      <c r="J2161">
        <v>5</v>
      </c>
      <c r="K2161" s="1" t="s">
        <v>350</v>
      </c>
      <c r="L2161" t="s">
        <v>1179</v>
      </c>
      <c r="M2161">
        <v>18417</v>
      </c>
      <c r="N2161">
        <v>0</v>
      </c>
      <c r="O2161">
        <v>25</v>
      </c>
      <c r="P2161" t="s">
        <v>14018</v>
      </c>
      <c r="Q2161" t="s">
        <v>403</v>
      </c>
      <c r="R2161" t="s">
        <v>364</v>
      </c>
      <c r="T2161" t="s">
        <v>9430</v>
      </c>
      <c r="U2161" t="s">
        <v>296</v>
      </c>
    </row>
    <row r="2162" spans="1:21" x14ac:dyDescent="0.3">
      <c r="A2162" s="1" t="s">
        <v>9433</v>
      </c>
      <c r="B2162" t="s">
        <v>350</v>
      </c>
      <c r="C2162" t="s">
        <v>9435</v>
      </c>
      <c r="E2162" t="s">
        <v>9433</v>
      </c>
      <c r="J2162">
        <v>0</v>
      </c>
      <c r="K2162" s="1" t="s">
        <v>350</v>
      </c>
      <c r="L2162" t="s">
        <v>1977</v>
      </c>
      <c r="M2162">
        <v>17374</v>
      </c>
      <c r="P2162" t="s">
        <v>14019</v>
      </c>
      <c r="Q2162" t="s">
        <v>297</v>
      </c>
      <c r="R2162" t="s">
        <v>297</v>
      </c>
      <c r="T2162" t="s">
        <v>9434</v>
      </c>
      <c r="U2162" t="s">
        <v>296</v>
      </c>
    </row>
    <row r="2163" spans="1:21" x14ac:dyDescent="0.3">
      <c r="A2163" s="1" t="s">
        <v>9436</v>
      </c>
      <c r="B2163" t="s">
        <v>323</v>
      </c>
      <c r="C2163" t="s">
        <v>9438</v>
      </c>
      <c r="D2163">
        <v>16775</v>
      </c>
      <c r="E2163" t="s">
        <v>9436</v>
      </c>
      <c r="G2163" t="s">
        <v>7780</v>
      </c>
      <c r="J2163">
        <v>80</v>
      </c>
      <c r="K2163" s="1" t="s">
        <v>323</v>
      </c>
      <c r="L2163" t="s">
        <v>9437</v>
      </c>
      <c r="M2163">
        <v>16083</v>
      </c>
      <c r="N2163">
        <v>5</v>
      </c>
      <c r="O2163">
        <v>27</v>
      </c>
      <c r="P2163" t="s">
        <v>14020</v>
      </c>
      <c r="Q2163" t="s">
        <v>305</v>
      </c>
      <c r="R2163" t="s">
        <v>514</v>
      </c>
      <c r="T2163" t="s">
        <v>3321</v>
      </c>
      <c r="U2163" t="s">
        <v>296</v>
      </c>
    </row>
    <row r="2164" spans="1:21" x14ac:dyDescent="0.3">
      <c r="A2164" s="1" t="s">
        <v>9439</v>
      </c>
      <c r="B2164" t="s">
        <v>313</v>
      </c>
      <c r="C2164" t="s">
        <v>9441</v>
      </c>
      <c r="D2164">
        <v>3722362</v>
      </c>
      <c r="E2164" t="s">
        <v>9439</v>
      </c>
      <c r="F2164" t="s">
        <v>1392</v>
      </c>
      <c r="G2164" t="s">
        <v>9442</v>
      </c>
      <c r="H2164">
        <v>5</v>
      </c>
      <c r="J2164">
        <v>4</v>
      </c>
      <c r="K2164" s="1" t="s">
        <v>313</v>
      </c>
      <c r="L2164" t="s">
        <v>9440</v>
      </c>
      <c r="M2164">
        <v>20929</v>
      </c>
      <c r="N2164">
        <v>0</v>
      </c>
      <c r="O2164">
        <v>23</v>
      </c>
      <c r="P2164" t="s">
        <v>14021</v>
      </c>
      <c r="Q2164" t="s">
        <v>347</v>
      </c>
      <c r="R2164" t="s">
        <v>319</v>
      </c>
      <c r="T2164" t="s">
        <v>2732</v>
      </c>
      <c r="U2164" t="s">
        <v>300</v>
      </c>
    </row>
    <row r="2165" spans="1:21" x14ac:dyDescent="0.3">
      <c r="A2165" s="1" t="s">
        <v>826</v>
      </c>
      <c r="B2165" t="s">
        <v>453</v>
      </c>
      <c r="C2165" t="s">
        <v>9445</v>
      </c>
      <c r="D2165">
        <v>8479</v>
      </c>
      <c r="E2165" t="s">
        <v>826</v>
      </c>
      <c r="F2165" t="s">
        <v>710</v>
      </c>
      <c r="G2165" t="s">
        <v>9446</v>
      </c>
      <c r="H2165">
        <v>2</v>
      </c>
      <c r="I2165" t="s">
        <v>9444</v>
      </c>
      <c r="J2165">
        <v>28</v>
      </c>
      <c r="K2165" s="1" t="s">
        <v>453</v>
      </c>
      <c r="L2165" t="s">
        <v>9443</v>
      </c>
      <c r="M2165">
        <v>5820</v>
      </c>
      <c r="N2165">
        <v>14</v>
      </c>
      <c r="O2165">
        <v>36</v>
      </c>
      <c r="P2165" t="s">
        <v>14022</v>
      </c>
      <c r="Q2165" t="s">
        <v>494</v>
      </c>
      <c r="R2165" t="s">
        <v>606</v>
      </c>
      <c r="S2165" t="s">
        <v>1067</v>
      </c>
      <c r="T2165" t="s">
        <v>2059</v>
      </c>
      <c r="U2165" t="s">
        <v>2548</v>
      </c>
    </row>
    <row r="2166" spans="1:21" x14ac:dyDescent="0.3">
      <c r="A2166" s="1" t="s">
        <v>9447</v>
      </c>
      <c r="C2166" t="s">
        <v>9449</v>
      </c>
      <c r="E2166" t="s">
        <v>9447</v>
      </c>
      <c r="J2166">
        <v>0</v>
      </c>
      <c r="K2166" s="1" t="s">
        <v>297</v>
      </c>
      <c r="L2166" t="s">
        <v>9448</v>
      </c>
      <c r="M2166">
        <v>17805</v>
      </c>
      <c r="N2166">
        <v>0</v>
      </c>
      <c r="P2166" t="s">
        <v>14023</v>
      </c>
      <c r="Q2166" t="s">
        <v>297</v>
      </c>
      <c r="R2166" t="s">
        <v>297</v>
      </c>
      <c r="T2166" t="s">
        <v>1840</v>
      </c>
      <c r="U2166" t="s">
        <v>296</v>
      </c>
    </row>
    <row r="2167" spans="1:21" x14ac:dyDescent="0.3">
      <c r="A2167" s="1" t="s">
        <v>9450</v>
      </c>
      <c r="B2167" t="s">
        <v>350</v>
      </c>
      <c r="C2167" t="s">
        <v>9451</v>
      </c>
      <c r="D2167">
        <v>14920</v>
      </c>
      <c r="E2167" t="s">
        <v>9450</v>
      </c>
      <c r="G2167" t="s">
        <v>1955</v>
      </c>
      <c r="J2167">
        <v>16</v>
      </c>
      <c r="K2167" s="1" t="s">
        <v>350</v>
      </c>
      <c r="L2167" t="s">
        <v>1953</v>
      </c>
      <c r="M2167">
        <v>13763</v>
      </c>
      <c r="N2167">
        <v>7</v>
      </c>
      <c r="O2167">
        <v>30</v>
      </c>
      <c r="P2167" t="s">
        <v>14024</v>
      </c>
      <c r="Q2167" t="s">
        <v>362</v>
      </c>
      <c r="R2167" t="s">
        <v>395</v>
      </c>
      <c r="T2167" t="s">
        <v>1791</v>
      </c>
      <c r="U2167" t="s">
        <v>296</v>
      </c>
    </row>
    <row r="2168" spans="1:21" x14ac:dyDescent="0.3">
      <c r="A2168" s="1" t="s">
        <v>9452</v>
      </c>
      <c r="B2168" t="s">
        <v>323</v>
      </c>
      <c r="C2168" t="s">
        <v>9455</v>
      </c>
      <c r="D2168">
        <v>2976117</v>
      </c>
      <c r="E2168" t="s">
        <v>9452</v>
      </c>
      <c r="F2168" t="s">
        <v>539</v>
      </c>
      <c r="G2168" t="s">
        <v>2189</v>
      </c>
      <c r="I2168" t="s">
        <v>9454</v>
      </c>
      <c r="J2168">
        <v>60</v>
      </c>
      <c r="K2168" s="1" t="s">
        <v>323</v>
      </c>
      <c r="L2168" t="s">
        <v>9453</v>
      </c>
      <c r="M2168">
        <v>19139</v>
      </c>
      <c r="N2168">
        <v>2</v>
      </c>
      <c r="O2168">
        <v>25</v>
      </c>
      <c r="P2168" t="s">
        <v>14025</v>
      </c>
      <c r="Q2168" t="s">
        <v>295</v>
      </c>
      <c r="R2168" t="s">
        <v>514</v>
      </c>
      <c r="T2168" t="s">
        <v>314</v>
      </c>
      <c r="U2168" t="s">
        <v>306</v>
      </c>
    </row>
    <row r="2169" spans="1:21" x14ac:dyDescent="0.3">
      <c r="A2169" s="1" t="s">
        <v>9456</v>
      </c>
      <c r="C2169" t="s">
        <v>9458</v>
      </c>
      <c r="E2169" t="s">
        <v>9456</v>
      </c>
      <c r="J2169">
        <v>0</v>
      </c>
      <c r="K2169" s="1" t="s">
        <v>297</v>
      </c>
      <c r="L2169" t="s">
        <v>9457</v>
      </c>
      <c r="M2169">
        <v>18844</v>
      </c>
      <c r="N2169">
        <v>0</v>
      </c>
      <c r="P2169" t="s">
        <v>14026</v>
      </c>
      <c r="Q2169" t="s">
        <v>297</v>
      </c>
      <c r="R2169" t="s">
        <v>297</v>
      </c>
      <c r="T2169" t="s">
        <v>695</v>
      </c>
      <c r="U2169" t="s">
        <v>296</v>
      </c>
    </row>
    <row r="2170" spans="1:21" x14ac:dyDescent="0.3">
      <c r="A2170" s="1" t="s">
        <v>9459</v>
      </c>
      <c r="B2170" t="s">
        <v>350</v>
      </c>
      <c r="C2170" t="s">
        <v>9460</v>
      </c>
      <c r="E2170" t="s">
        <v>9459</v>
      </c>
      <c r="G2170" t="s">
        <v>1699</v>
      </c>
      <c r="J2170">
        <v>14</v>
      </c>
      <c r="K2170" s="1" t="s">
        <v>350</v>
      </c>
      <c r="L2170" t="s">
        <v>379</v>
      </c>
      <c r="M2170">
        <v>16357</v>
      </c>
      <c r="N2170">
        <v>1</v>
      </c>
      <c r="O2170">
        <v>25</v>
      </c>
      <c r="P2170" t="s">
        <v>14027</v>
      </c>
      <c r="Q2170" t="s">
        <v>426</v>
      </c>
      <c r="R2170" t="s">
        <v>818</v>
      </c>
      <c r="T2170" t="s">
        <v>324</v>
      </c>
      <c r="U2170" t="s">
        <v>296</v>
      </c>
    </row>
    <row r="2171" spans="1:21" x14ac:dyDescent="0.3">
      <c r="A2171" s="1" t="s">
        <v>216</v>
      </c>
      <c r="B2171" t="s">
        <v>350</v>
      </c>
      <c r="C2171" t="s">
        <v>9463</v>
      </c>
      <c r="D2171">
        <v>2977609</v>
      </c>
      <c r="E2171" t="s">
        <v>216</v>
      </c>
      <c r="F2171" t="s">
        <v>304</v>
      </c>
      <c r="G2171" t="s">
        <v>3754</v>
      </c>
      <c r="H2171">
        <v>1</v>
      </c>
      <c r="I2171" t="s">
        <v>9462</v>
      </c>
      <c r="J2171">
        <v>17</v>
      </c>
      <c r="K2171" s="1" t="s">
        <v>350</v>
      </c>
      <c r="L2171" t="s">
        <v>9461</v>
      </c>
      <c r="M2171">
        <v>16802</v>
      </c>
      <c r="N2171">
        <v>4</v>
      </c>
      <c r="O2171">
        <v>25</v>
      </c>
      <c r="P2171" t="s">
        <v>14028</v>
      </c>
      <c r="Q2171" t="s">
        <v>426</v>
      </c>
      <c r="R2171" t="s">
        <v>826</v>
      </c>
      <c r="T2171" t="s">
        <v>2590</v>
      </c>
      <c r="U2171" t="s">
        <v>300</v>
      </c>
    </row>
    <row r="2172" spans="1:21" x14ac:dyDescent="0.3">
      <c r="A2172" s="1" t="s">
        <v>9464</v>
      </c>
      <c r="B2172" t="s">
        <v>350</v>
      </c>
      <c r="C2172" t="s">
        <v>9465</v>
      </c>
      <c r="E2172" t="s">
        <v>9464</v>
      </c>
      <c r="J2172">
        <v>0</v>
      </c>
      <c r="K2172" s="1" t="s">
        <v>350</v>
      </c>
      <c r="L2172" t="s">
        <v>3257</v>
      </c>
      <c r="M2172">
        <v>17720</v>
      </c>
      <c r="P2172" t="s">
        <v>14029</v>
      </c>
      <c r="Q2172" t="s">
        <v>297</v>
      </c>
      <c r="R2172" t="s">
        <v>297</v>
      </c>
      <c r="T2172" t="s">
        <v>742</v>
      </c>
      <c r="U2172" t="s">
        <v>296</v>
      </c>
    </row>
    <row r="2173" spans="1:21" x14ac:dyDescent="0.3">
      <c r="A2173" s="1" t="s">
        <v>9466</v>
      </c>
      <c r="B2173" t="s">
        <v>323</v>
      </c>
      <c r="C2173" t="s">
        <v>9468</v>
      </c>
      <c r="D2173">
        <v>17110</v>
      </c>
      <c r="E2173" t="s">
        <v>9466</v>
      </c>
      <c r="G2173" t="s">
        <v>8162</v>
      </c>
      <c r="J2173">
        <v>82</v>
      </c>
      <c r="K2173" s="1" t="s">
        <v>323</v>
      </c>
      <c r="L2173" t="s">
        <v>9467</v>
      </c>
      <c r="M2173">
        <v>16614</v>
      </c>
      <c r="N2173">
        <v>2</v>
      </c>
      <c r="O2173">
        <v>27</v>
      </c>
      <c r="P2173" t="s">
        <v>14030</v>
      </c>
      <c r="Q2173" t="s">
        <v>426</v>
      </c>
      <c r="R2173" t="s">
        <v>702</v>
      </c>
      <c r="T2173" t="s">
        <v>615</v>
      </c>
      <c r="U2173" t="s">
        <v>296</v>
      </c>
    </row>
    <row r="2174" spans="1:21" x14ac:dyDescent="0.3">
      <c r="A2174" s="1" t="s">
        <v>9469</v>
      </c>
      <c r="B2174" t="s">
        <v>453</v>
      </c>
      <c r="C2174" t="s">
        <v>9471</v>
      </c>
      <c r="D2174">
        <v>14889</v>
      </c>
      <c r="E2174" t="s">
        <v>9469</v>
      </c>
      <c r="G2174" t="s">
        <v>9472</v>
      </c>
      <c r="J2174">
        <v>22</v>
      </c>
      <c r="K2174" s="1" t="s">
        <v>453</v>
      </c>
      <c r="L2174" t="s">
        <v>9470</v>
      </c>
      <c r="M2174">
        <v>13735</v>
      </c>
      <c r="N2174">
        <v>4</v>
      </c>
      <c r="O2174">
        <v>28</v>
      </c>
      <c r="P2174" t="s">
        <v>14031</v>
      </c>
      <c r="Q2174" t="s">
        <v>403</v>
      </c>
      <c r="R2174" t="s">
        <v>377</v>
      </c>
      <c r="T2174" t="s">
        <v>324</v>
      </c>
      <c r="U2174" t="s">
        <v>296</v>
      </c>
    </row>
    <row r="2175" spans="1:21" x14ac:dyDescent="0.3">
      <c r="A2175" s="1" t="s">
        <v>9473</v>
      </c>
      <c r="B2175" t="s">
        <v>350</v>
      </c>
      <c r="C2175" t="s">
        <v>9474</v>
      </c>
      <c r="D2175">
        <v>11458</v>
      </c>
      <c r="E2175" t="s">
        <v>9473</v>
      </c>
      <c r="G2175" t="s">
        <v>8757</v>
      </c>
      <c r="J2175">
        <v>11</v>
      </c>
      <c r="K2175" s="1" t="s">
        <v>350</v>
      </c>
      <c r="L2175" t="s">
        <v>1129</v>
      </c>
      <c r="M2175">
        <v>2950</v>
      </c>
      <c r="N2175">
        <v>9</v>
      </c>
      <c r="O2175">
        <v>32</v>
      </c>
      <c r="P2175" t="s">
        <v>14032</v>
      </c>
      <c r="Q2175" t="s">
        <v>347</v>
      </c>
      <c r="R2175" t="s">
        <v>364</v>
      </c>
      <c r="T2175" t="s">
        <v>728</v>
      </c>
      <c r="U2175" t="s">
        <v>296</v>
      </c>
    </row>
    <row r="2176" spans="1:21" x14ac:dyDescent="0.3">
      <c r="A2176" s="1" t="s">
        <v>9475</v>
      </c>
      <c r="B2176" t="s">
        <v>323</v>
      </c>
      <c r="C2176" t="s">
        <v>9477</v>
      </c>
      <c r="D2176">
        <v>11708</v>
      </c>
      <c r="E2176" t="s">
        <v>9475</v>
      </c>
      <c r="G2176" t="s">
        <v>9478</v>
      </c>
      <c r="J2176">
        <v>82</v>
      </c>
      <c r="K2176" s="1" t="s">
        <v>323</v>
      </c>
      <c r="L2176" t="s">
        <v>9476</v>
      </c>
      <c r="M2176">
        <v>9671</v>
      </c>
      <c r="N2176">
        <v>8</v>
      </c>
      <c r="O2176">
        <v>33</v>
      </c>
      <c r="P2176" t="s">
        <v>14033</v>
      </c>
      <c r="Q2176" t="s">
        <v>426</v>
      </c>
      <c r="R2176" t="s">
        <v>1079</v>
      </c>
      <c r="T2176" t="s">
        <v>2892</v>
      </c>
      <c r="U2176" t="s">
        <v>296</v>
      </c>
    </row>
    <row r="2177" spans="1:21" x14ac:dyDescent="0.3">
      <c r="A2177" s="1" t="s">
        <v>9479</v>
      </c>
      <c r="B2177" t="s">
        <v>439</v>
      </c>
      <c r="C2177" t="s">
        <v>9482</v>
      </c>
      <c r="D2177">
        <v>15091</v>
      </c>
      <c r="E2177" t="s">
        <v>9479</v>
      </c>
      <c r="F2177" t="s">
        <v>412</v>
      </c>
      <c r="G2177" t="s">
        <v>9472</v>
      </c>
      <c r="H2177">
        <v>1</v>
      </c>
      <c r="I2177" t="s">
        <v>9481</v>
      </c>
      <c r="J2177">
        <v>4</v>
      </c>
      <c r="K2177" s="1" t="s">
        <v>439</v>
      </c>
      <c r="L2177" t="s">
        <v>9480</v>
      </c>
      <c r="M2177">
        <v>13961</v>
      </c>
      <c r="N2177">
        <v>7</v>
      </c>
      <c r="O2177">
        <v>29</v>
      </c>
      <c r="P2177" t="s">
        <v>14034</v>
      </c>
      <c r="Q2177" t="s">
        <v>494</v>
      </c>
      <c r="R2177" t="s">
        <v>414</v>
      </c>
      <c r="T2177" t="s">
        <v>2943</v>
      </c>
      <c r="U2177" t="s">
        <v>300</v>
      </c>
    </row>
    <row r="2178" spans="1:21" x14ac:dyDescent="0.3">
      <c r="A2178" s="1" t="s">
        <v>9483</v>
      </c>
      <c r="B2178" t="s">
        <v>350</v>
      </c>
      <c r="C2178" t="s">
        <v>9485</v>
      </c>
      <c r="D2178">
        <v>3045379</v>
      </c>
      <c r="E2178" t="s">
        <v>9483</v>
      </c>
      <c r="F2178" t="s">
        <v>412</v>
      </c>
      <c r="J2178">
        <v>17</v>
      </c>
      <c r="K2178" s="1" t="s">
        <v>350</v>
      </c>
      <c r="L2178" t="s">
        <v>8847</v>
      </c>
      <c r="M2178">
        <v>19695</v>
      </c>
      <c r="N2178">
        <v>0</v>
      </c>
      <c r="P2178" t="s">
        <v>14035</v>
      </c>
      <c r="Q2178" t="s">
        <v>297</v>
      </c>
      <c r="R2178" t="s">
        <v>733</v>
      </c>
      <c r="T2178" t="s">
        <v>9484</v>
      </c>
      <c r="U2178" t="s">
        <v>300</v>
      </c>
    </row>
    <row r="2179" spans="1:21" x14ac:dyDescent="0.3">
      <c r="A2179" s="1" t="s">
        <v>9486</v>
      </c>
      <c r="C2179" t="s">
        <v>9488</v>
      </c>
      <c r="D2179">
        <v>4051631</v>
      </c>
      <c r="E2179" t="s">
        <v>9486</v>
      </c>
      <c r="J2179">
        <v>0</v>
      </c>
      <c r="K2179" s="1" t="s">
        <v>297</v>
      </c>
      <c r="L2179" t="s">
        <v>5130</v>
      </c>
      <c r="M2179">
        <v>18788</v>
      </c>
      <c r="N2179">
        <v>0</v>
      </c>
      <c r="P2179" t="s">
        <v>14036</v>
      </c>
      <c r="Q2179" t="s">
        <v>297</v>
      </c>
      <c r="R2179" t="s">
        <v>297</v>
      </c>
      <c r="T2179" t="s">
        <v>9487</v>
      </c>
      <c r="U2179" t="s">
        <v>296</v>
      </c>
    </row>
    <row r="2180" spans="1:21" x14ac:dyDescent="0.3">
      <c r="A2180" s="1" t="s">
        <v>73</v>
      </c>
      <c r="B2180" t="s">
        <v>439</v>
      </c>
      <c r="C2180" t="s">
        <v>9490</v>
      </c>
      <c r="D2180">
        <v>2473037</v>
      </c>
      <c r="E2180" t="s">
        <v>73</v>
      </c>
      <c r="F2180" t="s">
        <v>418</v>
      </c>
      <c r="G2180" t="s">
        <v>9491</v>
      </c>
      <c r="H2180">
        <v>1</v>
      </c>
      <c r="I2180" t="s">
        <v>9489</v>
      </c>
      <c r="J2180">
        <v>5</v>
      </c>
      <c r="K2180" s="1" t="s">
        <v>439</v>
      </c>
      <c r="L2180" t="s">
        <v>1399</v>
      </c>
      <c r="M2180">
        <v>17215</v>
      </c>
      <c r="N2180">
        <v>4</v>
      </c>
      <c r="O2180">
        <v>28</v>
      </c>
      <c r="P2180" t="s">
        <v>14037</v>
      </c>
      <c r="Q2180" t="s">
        <v>362</v>
      </c>
      <c r="R2180" t="s">
        <v>432</v>
      </c>
      <c r="T2180" t="s">
        <v>887</v>
      </c>
      <c r="U2180" t="s">
        <v>300</v>
      </c>
    </row>
    <row r="2181" spans="1:21" x14ac:dyDescent="0.3">
      <c r="A2181" s="1" t="s">
        <v>9493</v>
      </c>
      <c r="B2181" t="s">
        <v>453</v>
      </c>
      <c r="C2181" t="s">
        <v>9495</v>
      </c>
      <c r="D2181">
        <v>3039723</v>
      </c>
      <c r="E2181" t="s">
        <v>9493</v>
      </c>
      <c r="F2181" t="s">
        <v>342</v>
      </c>
      <c r="G2181" t="s">
        <v>5379</v>
      </c>
      <c r="H2181">
        <v>3</v>
      </c>
      <c r="I2181" t="s">
        <v>9494</v>
      </c>
      <c r="J2181">
        <v>22</v>
      </c>
      <c r="K2181" s="1" t="s">
        <v>453</v>
      </c>
      <c r="L2181" t="s">
        <v>2636</v>
      </c>
      <c r="M2181">
        <v>19032</v>
      </c>
      <c r="N2181">
        <v>2</v>
      </c>
      <c r="O2181">
        <v>24</v>
      </c>
      <c r="P2181" t="s">
        <v>14038</v>
      </c>
      <c r="Q2181" t="s">
        <v>494</v>
      </c>
      <c r="R2181" t="s">
        <v>540</v>
      </c>
      <c r="T2181" t="s">
        <v>1791</v>
      </c>
      <c r="U2181" t="s">
        <v>300</v>
      </c>
    </row>
    <row r="2182" spans="1:21" x14ac:dyDescent="0.3">
      <c r="A2182" s="1" t="s">
        <v>9497</v>
      </c>
      <c r="B2182" t="s">
        <v>323</v>
      </c>
      <c r="C2182" t="s">
        <v>9499</v>
      </c>
      <c r="D2182">
        <v>14204</v>
      </c>
      <c r="E2182" t="s">
        <v>9497</v>
      </c>
      <c r="G2182" t="s">
        <v>9500</v>
      </c>
      <c r="I2182" t="s">
        <v>9498</v>
      </c>
      <c r="J2182">
        <v>89</v>
      </c>
      <c r="K2182" s="1" t="s">
        <v>323</v>
      </c>
      <c r="L2182" t="s">
        <v>371</v>
      </c>
      <c r="M2182">
        <v>13027</v>
      </c>
      <c r="N2182">
        <v>8</v>
      </c>
      <c r="O2182">
        <v>31</v>
      </c>
      <c r="P2182" t="s">
        <v>14039</v>
      </c>
      <c r="Q2182" t="s">
        <v>295</v>
      </c>
      <c r="R2182" t="s">
        <v>564</v>
      </c>
      <c r="T2182" t="s">
        <v>5652</v>
      </c>
      <c r="U2182" t="s">
        <v>296</v>
      </c>
    </row>
    <row r="2183" spans="1:21" x14ac:dyDescent="0.3">
      <c r="A2183" s="1" t="s">
        <v>9501</v>
      </c>
      <c r="B2183" t="s">
        <v>313</v>
      </c>
      <c r="C2183" t="s">
        <v>9503</v>
      </c>
      <c r="D2183">
        <v>16915</v>
      </c>
      <c r="E2183" t="s">
        <v>9501</v>
      </c>
      <c r="G2183" t="s">
        <v>3485</v>
      </c>
      <c r="J2183">
        <v>3</v>
      </c>
      <c r="K2183" s="1" t="s">
        <v>313</v>
      </c>
      <c r="L2183" t="s">
        <v>9502</v>
      </c>
      <c r="M2183">
        <v>16103</v>
      </c>
      <c r="N2183">
        <v>5</v>
      </c>
      <c r="O2183">
        <v>28</v>
      </c>
      <c r="P2183" t="s">
        <v>14040</v>
      </c>
      <c r="Q2183" t="s">
        <v>320</v>
      </c>
      <c r="R2183" t="s">
        <v>977</v>
      </c>
      <c r="T2183" t="s">
        <v>612</v>
      </c>
      <c r="U2183" t="s">
        <v>296</v>
      </c>
    </row>
    <row r="2184" spans="1:21" x14ac:dyDescent="0.3">
      <c r="A2184" s="1" t="s">
        <v>9504</v>
      </c>
      <c r="C2184" t="s">
        <v>9506</v>
      </c>
      <c r="E2184" t="s">
        <v>9504</v>
      </c>
      <c r="J2184">
        <v>0</v>
      </c>
      <c r="K2184" s="1" t="s">
        <v>297</v>
      </c>
      <c r="L2184" t="s">
        <v>9505</v>
      </c>
      <c r="M2184">
        <v>18814</v>
      </c>
      <c r="N2184">
        <v>0</v>
      </c>
      <c r="P2184" t="s">
        <v>14041</v>
      </c>
      <c r="Q2184" t="s">
        <v>297</v>
      </c>
      <c r="R2184" t="s">
        <v>297</v>
      </c>
      <c r="T2184" t="s">
        <v>1415</v>
      </c>
      <c r="U2184" t="s">
        <v>296</v>
      </c>
    </row>
    <row r="2185" spans="1:21" x14ac:dyDescent="0.3">
      <c r="A2185" s="1" t="s">
        <v>9507</v>
      </c>
      <c r="B2185" t="s">
        <v>453</v>
      </c>
      <c r="C2185" t="s">
        <v>9509</v>
      </c>
      <c r="D2185">
        <v>3139033</v>
      </c>
      <c r="E2185" t="s">
        <v>9507</v>
      </c>
      <c r="F2185" t="s">
        <v>647</v>
      </c>
      <c r="G2185" t="s">
        <v>2106</v>
      </c>
      <c r="H2185">
        <v>3</v>
      </c>
      <c r="I2185" t="s">
        <v>9508</v>
      </c>
      <c r="J2185">
        <v>23</v>
      </c>
      <c r="K2185" s="1" t="s">
        <v>453</v>
      </c>
      <c r="L2185" t="s">
        <v>1484</v>
      </c>
      <c r="M2185">
        <v>20159</v>
      </c>
      <c r="N2185">
        <v>1</v>
      </c>
      <c r="O2185">
        <v>24</v>
      </c>
      <c r="P2185" t="s">
        <v>14042</v>
      </c>
      <c r="Q2185" t="s">
        <v>494</v>
      </c>
      <c r="R2185" t="s">
        <v>818</v>
      </c>
      <c r="T2185" t="s">
        <v>333</v>
      </c>
      <c r="U2185" t="s">
        <v>300</v>
      </c>
    </row>
    <row r="2186" spans="1:21" x14ac:dyDescent="0.3">
      <c r="A2186" s="1" t="s">
        <v>9510</v>
      </c>
      <c r="B2186" t="s">
        <v>350</v>
      </c>
      <c r="C2186" t="s">
        <v>9511</v>
      </c>
      <c r="D2186">
        <v>2581319</v>
      </c>
      <c r="E2186" t="s">
        <v>9510</v>
      </c>
      <c r="G2186" t="s">
        <v>3619</v>
      </c>
      <c r="H2186">
        <v>3</v>
      </c>
      <c r="J2186">
        <v>16</v>
      </c>
      <c r="K2186" s="1" t="s">
        <v>350</v>
      </c>
      <c r="L2186" t="s">
        <v>4631</v>
      </c>
      <c r="M2186">
        <v>17155</v>
      </c>
      <c r="N2186">
        <v>1</v>
      </c>
      <c r="O2186">
        <v>25</v>
      </c>
      <c r="P2186" t="s">
        <v>14043</v>
      </c>
      <c r="Q2186" t="s">
        <v>494</v>
      </c>
      <c r="R2186" t="s">
        <v>1107</v>
      </c>
      <c r="T2186" t="s">
        <v>1145</v>
      </c>
      <c r="U2186" t="s">
        <v>296</v>
      </c>
    </row>
    <row r="2187" spans="1:21" x14ac:dyDescent="0.3">
      <c r="A2187" s="1" t="s">
        <v>36</v>
      </c>
      <c r="B2187" t="s">
        <v>453</v>
      </c>
      <c r="C2187" t="s">
        <v>9514</v>
      </c>
      <c r="D2187">
        <v>3929630</v>
      </c>
      <c r="E2187" t="s">
        <v>36</v>
      </c>
      <c r="F2187" t="s">
        <v>316</v>
      </c>
      <c r="G2187" t="s">
        <v>9515</v>
      </c>
      <c r="H2187">
        <v>1</v>
      </c>
      <c r="I2187" t="s">
        <v>9513</v>
      </c>
      <c r="J2187">
        <v>26</v>
      </c>
      <c r="K2187" s="1" t="s">
        <v>453</v>
      </c>
      <c r="L2187" t="s">
        <v>2585</v>
      </c>
      <c r="M2187">
        <v>19766</v>
      </c>
      <c r="N2187">
        <v>1</v>
      </c>
      <c r="O2187">
        <v>22</v>
      </c>
      <c r="P2187" t="s">
        <v>14044</v>
      </c>
      <c r="Q2187" t="s">
        <v>310</v>
      </c>
      <c r="R2187" t="s">
        <v>461</v>
      </c>
      <c r="T2187" t="s">
        <v>9512</v>
      </c>
      <c r="U2187" t="s">
        <v>300</v>
      </c>
    </row>
    <row r="2188" spans="1:21" x14ac:dyDescent="0.3">
      <c r="A2188" s="1" t="s">
        <v>9516</v>
      </c>
      <c r="B2188" t="s">
        <v>350</v>
      </c>
      <c r="C2188" t="s">
        <v>9518</v>
      </c>
      <c r="D2188">
        <v>4350798</v>
      </c>
      <c r="E2188" t="s">
        <v>9516</v>
      </c>
      <c r="F2188" t="s">
        <v>308</v>
      </c>
      <c r="G2188" t="s">
        <v>7809</v>
      </c>
      <c r="I2188" t="s">
        <v>9517</v>
      </c>
      <c r="J2188">
        <v>6</v>
      </c>
      <c r="K2188" s="1" t="s">
        <v>350</v>
      </c>
      <c r="L2188" t="s">
        <v>3321</v>
      </c>
      <c r="M2188">
        <v>20667</v>
      </c>
      <c r="N2188">
        <v>1</v>
      </c>
      <c r="O2188">
        <v>24</v>
      </c>
      <c r="P2188" t="s">
        <v>14045</v>
      </c>
      <c r="Q2188" t="s">
        <v>426</v>
      </c>
      <c r="R2188" t="s">
        <v>540</v>
      </c>
      <c r="T2188" t="s">
        <v>449</v>
      </c>
      <c r="U2188" t="s">
        <v>306</v>
      </c>
    </row>
    <row r="2189" spans="1:21" x14ac:dyDescent="0.3">
      <c r="A2189" s="1" t="s">
        <v>600</v>
      </c>
      <c r="B2189" t="s">
        <v>350</v>
      </c>
      <c r="C2189" t="s">
        <v>9520</v>
      </c>
      <c r="D2189">
        <v>5941</v>
      </c>
      <c r="E2189" t="s">
        <v>600</v>
      </c>
      <c r="G2189" t="s">
        <v>9521</v>
      </c>
      <c r="J2189">
        <v>19</v>
      </c>
      <c r="K2189" s="1" t="s">
        <v>350</v>
      </c>
      <c r="L2189" t="s">
        <v>9519</v>
      </c>
      <c r="M2189">
        <v>4631</v>
      </c>
      <c r="N2189">
        <v>15</v>
      </c>
      <c r="O2189">
        <v>38</v>
      </c>
      <c r="P2189" t="s">
        <v>14046</v>
      </c>
      <c r="Q2189" t="s">
        <v>494</v>
      </c>
      <c r="R2189" t="s">
        <v>571</v>
      </c>
      <c r="T2189" t="s">
        <v>6364</v>
      </c>
      <c r="U2189" t="s">
        <v>296</v>
      </c>
    </row>
    <row r="2190" spans="1:21" x14ac:dyDescent="0.3">
      <c r="A2190" s="1" t="s">
        <v>9522</v>
      </c>
      <c r="B2190" t="s">
        <v>323</v>
      </c>
      <c r="C2190" t="s">
        <v>9524</v>
      </c>
      <c r="E2190" t="s">
        <v>9522</v>
      </c>
      <c r="G2190" t="s">
        <v>6253</v>
      </c>
      <c r="J2190">
        <v>88</v>
      </c>
      <c r="K2190" s="1" t="s">
        <v>323</v>
      </c>
      <c r="L2190" t="s">
        <v>9523</v>
      </c>
      <c r="M2190">
        <v>9670</v>
      </c>
      <c r="N2190">
        <v>8</v>
      </c>
      <c r="O2190">
        <v>37</v>
      </c>
      <c r="P2190" t="s">
        <v>14047</v>
      </c>
      <c r="Q2190" t="s">
        <v>426</v>
      </c>
      <c r="R2190" t="s">
        <v>806</v>
      </c>
      <c r="T2190" t="s">
        <v>795</v>
      </c>
      <c r="U2190" t="s">
        <v>296</v>
      </c>
    </row>
    <row r="2191" spans="1:21" x14ac:dyDescent="0.3">
      <c r="A2191" s="1" t="s">
        <v>9525</v>
      </c>
      <c r="B2191" t="s">
        <v>323</v>
      </c>
      <c r="C2191" t="s">
        <v>9527</v>
      </c>
      <c r="D2191">
        <v>16786</v>
      </c>
      <c r="E2191" t="s">
        <v>9525</v>
      </c>
      <c r="F2191" t="s">
        <v>390</v>
      </c>
      <c r="G2191" t="s">
        <v>5999</v>
      </c>
      <c r="H2191">
        <v>3</v>
      </c>
      <c r="I2191" t="s">
        <v>9526</v>
      </c>
      <c r="J2191">
        <v>82</v>
      </c>
      <c r="K2191" s="1" t="s">
        <v>323</v>
      </c>
      <c r="L2191" t="s">
        <v>1781</v>
      </c>
      <c r="M2191">
        <v>16491</v>
      </c>
      <c r="N2191">
        <v>5</v>
      </c>
      <c r="O2191">
        <v>27</v>
      </c>
      <c r="P2191" t="s">
        <v>14048</v>
      </c>
      <c r="Q2191" t="s">
        <v>426</v>
      </c>
      <c r="R2191" t="s">
        <v>391</v>
      </c>
      <c r="T2191" t="s">
        <v>1671</v>
      </c>
      <c r="U2191" t="s">
        <v>300</v>
      </c>
    </row>
    <row r="2192" spans="1:21" x14ac:dyDescent="0.3">
      <c r="A2192" s="1" t="s">
        <v>9528</v>
      </c>
      <c r="C2192" t="s">
        <v>9530</v>
      </c>
      <c r="E2192" t="s">
        <v>9528</v>
      </c>
      <c r="J2192">
        <v>0</v>
      </c>
      <c r="K2192" s="1" t="s">
        <v>297</v>
      </c>
      <c r="L2192" t="s">
        <v>596</v>
      </c>
      <c r="M2192">
        <v>17819</v>
      </c>
      <c r="N2192">
        <v>0</v>
      </c>
      <c r="P2192" t="s">
        <v>14049</v>
      </c>
      <c r="Q2192" t="s">
        <v>297</v>
      </c>
      <c r="R2192" t="s">
        <v>297</v>
      </c>
      <c r="T2192" t="s">
        <v>9529</v>
      </c>
      <c r="U2192" t="s">
        <v>296</v>
      </c>
    </row>
    <row r="2193" spans="1:21" x14ac:dyDescent="0.3">
      <c r="A2193" s="1" t="s">
        <v>9531</v>
      </c>
      <c r="C2193" t="s">
        <v>9534</v>
      </c>
      <c r="E2193" t="s">
        <v>9531</v>
      </c>
      <c r="J2193">
        <v>0</v>
      </c>
      <c r="K2193" s="1" t="s">
        <v>297</v>
      </c>
      <c r="L2193" t="s">
        <v>9533</v>
      </c>
      <c r="M2193">
        <v>17849</v>
      </c>
      <c r="N2193">
        <v>0</v>
      </c>
      <c r="P2193" t="s">
        <v>14050</v>
      </c>
      <c r="Q2193" t="s">
        <v>297</v>
      </c>
      <c r="R2193" t="s">
        <v>297</v>
      </c>
      <c r="T2193" t="s">
        <v>9532</v>
      </c>
      <c r="U2193" t="s">
        <v>296</v>
      </c>
    </row>
    <row r="2194" spans="1:21" x14ac:dyDescent="0.3">
      <c r="A2194" s="1" t="s">
        <v>9535</v>
      </c>
      <c r="B2194" t="s">
        <v>453</v>
      </c>
      <c r="C2194" t="s">
        <v>9536</v>
      </c>
      <c r="D2194">
        <v>3884368</v>
      </c>
      <c r="E2194" t="s">
        <v>9535</v>
      </c>
      <c r="H2194">
        <v>6</v>
      </c>
      <c r="J2194">
        <v>32</v>
      </c>
      <c r="K2194" s="1" t="s">
        <v>453</v>
      </c>
      <c r="L2194" t="s">
        <v>516</v>
      </c>
      <c r="M2194">
        <v>21081</v>
      </c>
      <c r="N2194">
        <v>0</v>
      </c>
      <c r="P2194" t="s">
        <v>14051</v>
      </c>
      <c r="Q2194" t="s">
        <v>494</v>
      </c>
      <c r="R2194" t="s">
        <v>582</v>
      </c>
      <c r="T2194" t="s">
        <v>945</v>
      </c>
      <c r="U2194" t="s">
        <v>296</v>
      </c>
    </row>
    <row r="2195" spans="1:21" x14ac:dyDescent="0.3">
      <c r="A2195" s="1" t="s">
        <v>52</v>
      </c>
      <c r="B2195" t="s">
        <v>313</v>
      </c>
      <c r="C2195" t="s">
        <v>9539</v>
      </c>
      <c r="D2195">
        <v>3886377</v>
      </c>
      <c r="E2195" t="s">
        <v>52</v>
      </c>
      <c r="F2195" t="s">
        <v>525</v>
      </c>
      <c r="G2195" t="s">
        <v>9496</v>
      </c>
      <c r="H2195">
        <v>1</v>
      </c>
      <c r="I2195" t="s">
        <v>9538</v>
      </c>
      <c r="J2195">
        <v>3</v>
      </c>
      <c r="K2195" s="1" t="s">
        <v>313</v>
      </c>
      <c r="L2195" t="s">
        <v>9537</v>
      </c>
      <c r="M2195">
        <v>19763</v>
      </c>
      <c r="N2195">
        <v>1</v>
      </c>
      <c r="O2195">
        <v>22</v>
      </c>
      <c r="P2195" t="s">
        <v>14052</v>
      </c>
      <c r="Q2195" t="s">
        <v>426</v>
      </c>
      <c r="R2195" t="s">
        <v>614</v>
      </c>
      <c r="T2195" t="s">
        <v>449</v>
      </c>
      <c r="U2195" t="s">
        <v>300</v>
      </c>
    </row>
    <row r="2196" spans="1:21" x14ac:dyDescent="0.3">
      <c r="A2196" s="1" t="s">
        <v>9540</v>
      </c>
      <c r="B2196" t="s">
        <v>350</v>
      </c>
      <c r="C2196" t="s">
        <v>9541</v>
      </c>
      <c r="D2196">
        <v>4240591</v>
      </c>
      <c r="E2196" t="s">
        <v>9540</v>
      </c>
      <c r="F2196" t="s">
        <v>710</v>
      </c>
      <c r="G2196" t="s">
        <v>3771</v>
      </c>
      <c r="J2196">
        <v>86</v>
      </c>
      <c r="K2196" s="1" t="s">
        <v>350</v>
      </c>
      <c r="L2196" t="s">
        <v>4811</v>
      </c>
      <c r="M2196">
        <v>21149</v>
      </c>
      <c r="N2196">
        <v>0</v>
      </c>
      <c r="O2196">
        <v>22</v>
      </c>
      <c r="P2196" t="s">
        <v>14053</v>
      </c>
      <c r="Q2196" t="s">
        <v>362</v>
      </c>
      <c r="R2196" t="s">
        <v>818</v>
      </c>
      <c r="T2196" t="s">
        <v>717</v>
      </c>
      <c r="U2196" t="s">
        <v>300</v>
      </c>
    </row>
    <row r="2197" spans="1:21" x14ac:dyDescent="0.3">
      <c r="A2197" s="1" t="s">
        <v>33</v>
      </c>
      <c r="B2197" t="s">
        <v>439</v>
      </c>
      <c r="C2197" t="s">
        <v>9544</v>
      </c>
      <c r="D2197">
        <v>3055899</v>
      </c>
      <c r="E2197" t="s">
        <v>33</v>
      </c>
      <c r="F2197" t="s">
        <v>308</v>
      </c>
      <c r="G2197" t="s">
        <v>9545</v>
      </c>
      <c r="H2197">
        <v>1</v>
      </c>
      <c r="I2197" t="s">
        <v>9543</v>
      </c>
      <c r="J2197">
        <v>7</v>
      </c>
      <c r="K2197" s="1" t="s">
        <v>439</v>
      </c>
      <c r="L2197" t="s">
        <v>9542</v>
      </c>
      <c r="M2197">
        <v>19073</v>
      </c>
      <c r="N2197">
        <v>2</v>
      </c>
      <c r="O2197">
        <v>24</v>
      </c>
      <c r="P2197" t="s">
        <v>14054</v>
      </c>
      <c r="Q2197" t="s">
        <v>426</v>
      </c>
      <c r="R2197" t="s">
        <v>818</v>
      </c>
      <c r="T2197" t="s">
        <v>3279</v>
      </c>
      <c r="U2197" t="s">
        <v>300</v>
      </c>
    </row>
    <row r="2198" spans="1:21" x14ac:dyDescent="0.3">
      <c r="A2198" s="1" t="s">
        <v>9546</v>
      </c>
      <c r="B2198" t="s">
        <v>323</v>
      </c>
      <c r="C2198" t="s">
        <v>9548</v>
      </c>
      <c r="D2198">
        <v>3139590</v>
      </c>
      <c r="E2198" t="s">
        <v>9546</v>
      </c>
      <c r="J2198">
        <v>85</v>
      </c>
      <c r="K2198" s="1" t="s">
        <v>323</v>
      </c>
      <c r="L2198" t="s">
        <v>771</v>
      </c>
      <c r="M2198">
        <v>21401</v>
      </c>
      <c r="N2198">
        <v>0</v>
      </c>
      <c r="P2198" t="s">
        <v>14055</v>
      </c>
      <c r="Q2198" t="s">
        <v>297</v>
      </c>
      <c r="R2198" t="s">
        <v>460</v>
      </c>
      <c r="T2198" t="s">
        <v>9547</v>
      </c>
      <c r="U2198" t="s">
        <v>296</v>
      </c>
    </row>
    <row r="2199" spans="1:21" x14ac:dyDescent="0.3">
      <c r="A2199" s="1" t="s">
        <v>9549</v>
      </c>
      <c r="B2199" t="s">
        <v>565</v>
      </c>
      <c r="C2199" t="s">
        <v>9552</v>
      </c>
      <c r="D2199">
        <v>16939</v>
      </c>
      <c r="E2199" t="s">
        <v>9549</v>
      </c>
      <c r="G2199" t="s">
        <v>9553</v>
      </c>
      <c r="J2199">
        <v>37</v>
      </c>
      <c r="K2199" s="1" t="s">
        <v>453</v>
      </c>
      <c r="L2199" t="s">
        <v>9551</v>
      </c>
      <c r="M2199">
        <v>16696</v>
      </c>
      <c r="N2199">
        <v>1</v>
      </c>
      <c r="O2199">
        <v>28</v>
      </c>
      <c r="P2199" t="s">
        <v>14056</v>
      </c>
      <c r="Q2199" t="s">
        <v>399</v>
      </c>
      <c r="R2199" t="s">
        <v>322</v>
      </c>
      <c r="T2199" t="s">
        <v>9550</v>
      </c>
      <c r="U2199" t="s">
        <v>296</v>
      </c>
    </row>
    <row r="2200" spans="1:21" x14ac:dyDescent="0.3">
      <c r="A2200" s="1" t="s">
        <v>178</v>
      </c>
      <c r="B2200" t="s">
        <v>323</v>
      </c>
      <c r="C2200" t="s">
        <v>9557</v>
      </c>
      <c r="D2200">
        <v>3116164</v>
      </c>
      <c r="E2200" t="s">
        <v>178</v>
      </c>
      <c r="F2200" t="s">
        <v>525</v>
      </c>
      <c r="G2200" t="s">
        <v>8075</v>
      </c>
      <c r="H2200">
        <v>1</v>
      </c>
      <c r="I2200" t="s">
        <v>9556</v>
      </c>
      <c r="J2200">
        <v>88</v>
      </c>
      <c r="K2200" s="1" t="s">
        <v>323</v>
      </c>
      <c r="L2200" t="s">
        <v>9555</v>
      </c>
      <c r="M2200">
        <v>19853</v>
      </c>
      <c r="N2200">
        <v>1</v>
      </c>
      <c r="O2200">
        <v>23</v>
      </c>
      <c r="P2200" t="s">
        <v>14057</v>
      </c>
      <c r="Q2200" t="s">
        <v>295</v>
      </c>
      <c r="R2200" t="s">
        <v>1273</v>
      </c>
      <c r="T2200" t="s">
        <v>333</v>
      </c>
      <c r="U2200" t="s">
        <v>300</v>
      </c>
    </row>
    <row r="2201" spans="1:21" x14ac:dyDescent="0.3">
      <c r="A2201" s="1" t="s">
        <v>9558</v>
      </c>
      <c r="B2201" t="s">
        <v>323</v>
      </c>
      <c r="C2201" t="s">
        <v>9560</v>
      </c>
      <c r="D2201">
        <v>15214</v>
      </c>
      <c r="E2201" t="s">
        <v>9558</v>
      </c>
      <c r="G2201" t="s">
        <v>8499</v>
      </c>
      <c r="J2201">
        <v>89</v>
      </c>
      <c r="K2201" s="1" t="s">
        <v>323</v>
      </c>
      <c r="L2201" t="s">
        <v>1245</v>
      </c>
      <c r="M2201">
        <v>14716</v>
      </c>
      <c r="N2201">
        <v>2</v>
      </c>
      <c r="O2201">
        <v>28</v>
      </c>
      <c r="P2201" t="s">
        <v>14058</v>
      </c>
      <c r="Q2201" t="s">
        <v>320</v>
      </c>
      <c r="R2201" t="s">
        <v>377</v>
      </c>
      <c r="T2201" t="s">
        <v>9559</v>
      </c>
      <c r="U2201" t="s">
        <v>296</v>
      </c>
    </row>
    <row r="2202" spans="1:21" x14ac:dyDescent="0.3">
      <c r="A2202" s="1" t="s">
        <v>9561</v>
      </c>
      <c r="B2202" t="s">
        <v>453</v>
      </c>
      <c r="C2202" t="s">
        <v>9563</v>
      </c>
      <c r="E2202" t="s">
        <v>9561</v>
      </c>
      <c r="G2202" t="s">
        <v>3430</v>
      </c>
      <c r="I2202" t="s">
        <v>9562</v>
      </c>
      <c r="J2202">
        <v>89</v>
      </c>
      <c r="K2202" s="1" t="s">
        <v>453</v>
      </c>
      <c r="L2202" t="s">
        <v>2123</v>
      </c>
      <c r="M2202">
        <v>20504</v>
      </c>
      <c r="N2202">
        <v>1</v>
      </c>
      <c r="O2202">
        <v>24</v>
      </c>
      <c r="P2202" t="s">
        <v>14059</v>
      </c>
      <c r="Q2202" t="s">
        <v>362</v>
      </c>
      <c r="R2202" t="s">
        <v>395</v>
      </c>
      <c r="T2202" t="s">
        <v>4142</v>
      </c>
      <c r="U2202" t="s">
        <v>296</v>
      </c>
    </row>
    <row r="2203" spans="1:21" x14ac:dyDescent="0.3">
      <c r="A2203" s="1" t="s">
        <v>9564</v>
      </c>
      <c r="B2203" t="s">
        <v>453</v>
      </c>
      <c r="C2203" t="s">
        <v>9566</v>
      </c>
      <c r="D2203">
        <v>3930272</v>
      </c>
      <c r="E2203" t="s">
        <v>9564</v>
      </c>
      <c r="G2203" t="s">
        <v>5249</v>
      </c>
      <c r="I2203" t="s">
        <v>9565</v>
      </c>
      <c r="J2203">
        <v>41</v>
      </c>
      <c r="K2203" s="1" t="s">
        <v>453</v>
      </c>
      <c r="L2203" t="s">
        <v>7962</v>
      </c>
      <c r="M2203">
        <v>19516</v>
      </c>
      <c r="N2203">
        <v>2</v>
      </c>
      <c r="O2203">
        <v>25</v>
      </c>
      <c r="P2203" t="s">
        <v>14060</v>
      </c>
      <c r="Q2203" t="s">
        <v>331</v>
      </c>
      <c r="R2203" t="s">
        <v>461</v>
      </c>
      <c r="T2203" t="s">
        <v>1025</v>
      </c>
      <c r="U2203" t="s">
        <v>296</v>
      </c>
    </row>
    <row r="2204" spans="1:21" x14ac:dyDescent="0.3">
      <c r="A2204" s="1" t="s">
        <v>9567</v>
      </c>
      <c r="B2204" t="s">
        <v>323</v>
      </c>
      <c r="C2204" t="s">
        <v>9569</v>
      </c>
      <c r="D2204">
        <v>17231</v>
      </c>
      <c r="E2204" t="s">
        <v>9567</v>
      </c>
      <c r="G2204" t="s">
        <v>4377</v>
      </c>
      <c r="J2204">
        <v>87</v>
      </c>
      <c r="K2204" s="1" t="s">
        <v>323</v>
      </c>
      <c r="L2204" t="s">
        <v>9568</v>
      </c>
      <c r="M2204">
        <v>16487</v>
      </c>
      <c r="N2204">
        <v>4</v>
      </c>
      <c r="O2204">
        <v>28</v>
      </c>
      <c r="P2204" t="s">
        <v>14061</v>
      </c>
      <c r="Q2204" t="s">
        <v>320</v>
      </c>
      <c r="R2204" t="s">
        <v>2011</v>
      </c>
      <c r="T2204" t="s">
        <v>466</v>
      </c>
      <c r="U2204" t="s">
        <v>296</v>
      </c>
    </row>
    <row r="2205" spans="1:21" x14ac:dyDescent="0.3">
      <c r="A2205" s="1" t="s">
        <v>9570</v>
      </c>
      <c r="B2205" t="s">
        <v>453</v>
      </c>
      <c r="C2205" t="s">
        <v>9573</v>
      </c>
      <c r="D2205">
        <v>3124074</v>
      </c>
      <c r="E2205" t="s">
        <v>9570</v>
      </c>
      <c r="F2205" t="s">
        <v>922</v>
      </c>
      <c r="G2205" t="s">
        <v>1123</v>
      </c>
      <c r="J2205">
        <v>35</v>
      </c>
      <c r="K2205" s="1" t="s">
        <v>453</v>
      </c>
      <c r="L2205" t="s">
        <v>9572</v>
      </c>
      <c r="M2205">
        <v>21166</v>
      </c>
      <c r="N2205">
        <v>0</v>
      </c>
      <c r="O2205">
        <v>23</v>
      </c>
      <c r="P2205" t="s">
        <v>14062</v>
      </c>
      <c r="Q2205" t="s">
        <v>310</v>
      </c>
      <c r="R2205" t="s">
        <v>319</v>
      </c>
      <c r="T2205" t="s">
        <v>9571</v>
      </c>
      <c r="U2205" t="s">
        <v>300</v>
      </c>
    </row>
    <row r="2206" spans="1:21" x14ac:dyDescent="0.3">
      <c r="A2206" s="1" t="s">
        <v>9574</v>
      </c>
      <c r="B2206" t="s">
        <v>350</v>
      </c>
      <c r="C2206" t="s">
        <v>9576</v>
      </c>
      <c r="D2206">
        <v>3892746</v>
      </c>
      <c r="E2206" t="s">
        <v>9574</v>
      </c>
      <c r="G2206" t="s">
        <v>5213</v>
      </c>
      <c r="J2206">
        <v>6</v>
      </c>
      <c r="K2206" s="1" t="s">
        <v>350</v>
      </c>
      <c r="L2206" t="s">
        <v>9575</v>
      </c>
      <c r="M2206">
        <v>20539</v>
      </c>
      <c r="N2206">
        <v>1</v>
      </c>
      <c r="O2206">
        <v>25</v>
      </c>
      <c r="P2206" t="s">
        <v>14063</v>
      </c>
      <c r="Q2206" t="s">
        <v>426</v>
      </c>
      <c r="R2206" t="s">
        <v>358</v>
      </c>
      <c r="T2206" t="s">
        <v>1130</v>
      </c>
      <c r="U2206" t="s">
        <v>296</v>
      </c>
    </row>
    <row r="2207" spans="1:21" x14ac:dyDescent="0.3">
      <c r="A2207" s="1" t="s">
        <v>9577</v>
      </c>
      <c r="B2207" t="s">
        <v>453</v>
      </c>
      <c r="C2207" t="s">
        <v>9579</v>
      </c>
      <c r="E2207" t="s">
        <v>9577</v>
      </c>
      <c r="G2207" t="s">
        <v>9580</v>
      </c>
      <c r="J2207">
        <v>21</v>
      </c>
      <c r="K2207" s="1" t="s">
        <v>453</v>
      </c>
      <c r="L2207" t="s">
        <v>538</v>
      </c>
      <c r="M2207">
        <v>11708</v>
      </c>
      <c r="N2207">
        <v>11</v>
      </c>
      <c r="O2207">
        <v>39</v>
      </c>
      <c r="P2207" t="s">
        <v>14064</v>
      </c>
      <c r="Q2207" t="s">
        <v>403</v>
      </c>
      <c r="R2207" t="s">
        <v>438</v>
      </c>
      <c r="T2207" t="s">
        <v>9578</v>
      </c>
      <c r="U2207" t="s">
        <v>296</v>
      </c>
    </row>
    <row r="2208" spans="1:21" x14ac:dyDescent="0.3">
      <c r="A2208" s="1" t="s">
        <v>9581</v>
      </c>
      <c r="B2208" t="s">
        <v>323</v>
      </c>
      <c r="C2208" t="s">
        <v>9583</v>
      </c>
      <c r="E2208" t="s">
        <v>9581</v>
      </c>
      <c r="J2208">
        <v>89</v>
      </c>
      <c r="K2208" s="1" t="s">
        <v>323</v>
      </c>
      <c r="L2208" t="s">
        <v>9582</v>
      </c>
      <c r="M2208">
        <v>17466</v>
      </c>
      <c r="N2208">
        <v>0</v>
      </c>
      <c r="P2208" t="s">
        <v>14065</v>
      </c>
      <c r="Q2208" t="s">
        <v>426</v>
      </c>
      <c r="R2208" t="s">
        <v>528</v>
      </c>
      <c r="T2208" t="s">
        <v>1130</v>
      </c>
      <c r="U2208" t="s">
        <v>296</v>
      </c>
    </row>
    <row r="2209" spans="1:21" x14ac:dyDescent="0.3">
      <c r="A2209" s="1" t="s">
        <v>9584</v>
      </c>
      <c r="B2209" t="s">
        <v>313</v>
      </c>
      <c r="C2209" t="s">
        <v>9587</v>
      </c>
      <c r="D2209">
        <v>3048030</v>
      </c>
      <c r="E2209" t="s">
        <v>9584</v>
      </c>
      <c r="G2209" t="s">
        <v>2924</v>
      </c>
      <c r="I2209" t="s">
        <v>9586</v>
      </c>
      <c r="J2209">
        <v>6</v>
      </c>
      <c r="K2209" s="1" t="s">
        <v>313</v>
      </c>
      <c r="L2209" t="s">
        <v>9585</v>
      </c>
      <c r="M2209">
        <v>20453</v>
      </c>
      <c r="N2209">
        <v>1</v>
      </c>
      <c r="O2209">
        <v>24</v>
      </c>
      <c r="P2209" t="s">
        <v>14066</v>
      </c>
      <c r="Q2209" t="s">
        <v>331</v>
      </c>
      <c r="R2209" t="s">
        <v>727</v>
      </c>
      <c r="T2209" t="s">
        <v>3000</v>
      </c>
      <c r="U2209" t="s">
        <v>296</v>
      </c>
    </row>
    <row r="2210" spans="1:21" x14ac:dyDescent="0.3">
      <c r="A2210" s="1" t="s">
        <v>9588</v>
      </c>
      <c r="B2210" t="s">
        <v>313</v>
      </c>
      <c r="C2210" t="s">
        <v>9591</v>
      </c>
      <c r="D2210">
        <v>2972236</v>
      </c>
      <c r="E2210" t="s">
        <v>9588</v>
      </c>
      <c r="F2210" t="s">
        <v>329</v>
      </c>
      <c r="G2210" t="s">
        <v>8902</v>
      </c>
      <c r="H2210">
        <v>3</v>
      </c>
      <c r="I2210" t="s">
        <v>9590</v>
      </c>
      <c r="J2210">
        <v>3</v>
      </c>
      <c r="K2210" s="1" t="s">
        <v>313</v>
      </c>
      <c r="L2210" t="s">
        <v>9589</v>
      </c>
      <c r="M2210">
        <v>19029</v>
      </c>
      <c r="N2210">
        <v>2</v>
      </c>
      <c r="O2210">
        <v>25</v>
      </c>
      <c r="P2210" t="s">
        <v>14067</v>
      </c>
      <c r="Q2210" t="s">
        <v>347</v>
      </c>
      <c r="R2210" t="s">
        <v>578</v>
      </c>
      <c r="T2210" t="s">
        <v>2533</v>
      </c>
      <c r="U2210" t="s">
        <v>306</v>
      </c>
    </row>
    <row r="2211" spans="1:21" x14ac:dyDescent="0.3">
      <c r="A2211" s="1" t="s">
        <v>9592</v>
      </c>
      <c r="B2211" t="s">
        <v>350</v>
      </c>
      <c r="C2211" t="s">
        <v>9593</v>
      </c>
      <c r="E2211" t="s">
        <v>9592</v>
      </c>
      <c r="J2211">
        <v>0</v>
      </c>
      <c r="K2211" s="1" t="s">
        <v>350</v>
      </c>
      <c r="L2211" t="s">
        <v>495</v>
      </c>
      <c r="M2211">
        <v>17394</v>
      </c>
      <c r="P2211" t="s">
        <v>14068</v>
      </c>
      <c r="Q2211" t="s">
        <v>297</v>
      </c>
      <c r="R2211" t="s">
        <v>297</v>
      </c>
      <c r="T2211" t="s">
        <v>1132</v>
      </c>
      <c r="U2211" t="s">
        <v>296</v>
      </c>
    </row>
    <row r="2212" spans="1:21" x14ac:dyDescent="0.3">
      <c r="A2212" s="1" t="s">
        <v>9594</v>
      </c>
      <c r="B2212" t="s">
        <v>453</v>
      </c>
      <c r="C2212" t="s">
        <v>9596</v>
      </c>
      <c r="D2212">
        <v>16530</v>
      </c>
      <c r="E2212" t="s">
        <v>9594</v>
      </c>
      <c r="G2212" t="s">
        <v>9279</v>
      </c>
      <c r="J2212">
        <v>33</v>
      </c>
      <c r="K2212" s="1" t="s">
        <v>453</v>
      </c>
      <c r="L2212" t="s">
        <v>1245</v>
      </c>
      <c r="M2212">
        <v>15645</v>
      </c>
      <c r="N2212">
        <v>5</v>
      </c>
      <c r="O2212">
        <v>29</v>
      </c>
      <c r="P2212" t="s">
        <v>14069</v>
      </c>
      <c r="Q2212" t="s">
        <v>310</v>
      </c>
      <c r="R2212" t="s">
        <v>689</v>
      </c>
      <c r="T2212" t="s">
        <v>9595</v>
      </c>
      <c r="U2212" t="s">
        <v>296</v>
      </c>
    </row>
    <row r="2213" spans="1:21" x14ac:dyDescent="0.3">
      <c r="A2213" s="1" t="s">
        <v>9597</v>
      </c>
      <c r="B2213" t="s">
        <v>313</v>
      </c>
      <c r="C2213" t="s">
        <v>9598</v>
      </c>
      <c r="E2213" t="s">
        <v>9597</v>
      </c>
      <c r="G2213" t="s">
        <v>9599</v>
      </c>
      <c r="J2213">
        <v>9</v>
      </c>
      <c r="K2213" s="1" t="s">
        <v>313</v>
      </c>
      <c r="L2213" t="s">
        <v>1299</v>
      </c>
      <c r="M2213">
        <v>19550</v>
      </c>
      <c r="N2213">
        <v>2</v>
      </c>
      <c r="O2213">
        <v>25</v>
      </c>
      <c r="P2213" t="s">
        <v>14070</v>
      </c>
      <c r="Q2213" t="s">
        <v>320</v>
      </c>
      <c r="R2213" t="s">
        <v>826</v>
      </c>
      <c r="T2213" t="s">
        <v>6841</v>
      </c>
      <c r="U2213" t="s">
        <v>306</v>
      </c>
    </row>
    <row r="2214" spans="1:21" x14ac:dyDescent="0.3">
      <c r="A2214" s="1" t="s">
        <v>9600</v>
      </c>
      <c r="B2214" t="s">
        <v>313</v>
      </c>
      <c r="C2214" t="s">
        <v>9601</v>
      </c>
      <c r="D2214">
        <v>3122424</v>
      </c>
      <c r="E2214" t="s">
        <v>9600</v>
      </c>
      <c r="J2214">
        <v>0</v>
      </c>
      <c r="K2214" s="1" t="s">
        <v>313</v>
      </c>
      <c r="L2214" t="s">
        <v>3106</v>
      </c>
      <c r="M2214">
        <v>21462</v>
      </c>
      <c r="N2214">
        <v>0</v>
      </c>
      <c r="P2214" t="s">
        <v>14071</v>
      </c>
      <c r="Q2214" t="s">
        <v>297</v>
      </c>
      <c r="R2214" t="s">
        <v>297</v>
      </c>
      <c r="T2214" t="s">
        <v>546</v>
      </c>
      <c r="U2214" t="s">
        <v>296</v>
      </c>
    </row>
    <row r="2215" spans="1:21" x14ac:dyDescent="0.3">
      <c r="A2215" s="1" t="s">
        <v>9602</v>
      </c>
      <c r="B2215" t="s">
        <v>350</v>
      </c>
      <c r="C2215" t="s">
        <v>9604</v>
      </c>
      <c r="E2215" t="s">
        <v>9602</v>
      </c>
      <c r="G2215" t="s">
        <v>9605</v>
      </c>
      <c r="J2215">
        <v>83</v>
      </c>
      <c r="K2215" s="1" t="s">
        <v>350</v>
      </c>
      <c r="L2215" t="s">
        <v>9603</v>
      </c>
      <c r="M2215">
        <v>17403</v>
      </c>
      <c r="N2215">
        <v>0</v>
      </c>
      <c r="O2215">
        <v>25</v>
      </c>
      <c r="P2215" t="s">
        <v>14072</v>
      </c>
      <c r="Q2215" t="s">
        <v>295</v>
      </c>
      <c r="R2215" t="s">
        <v>438</v>
      </c>
      <c r="T2215" t="s">
        <v>2146</v>
      </c>
      <c r="U2215" t="s">
        <v>296</v>
      </c>
    </row>
    <row r="2216" spans="1:21" x14ac:dyDescent="0.3">
      <c r="A2216" s="1" t="s">
        <v>9606</v>
      </c>
      <c r="B2216" t="s">
        <v>439</v>
      </c>
      <c r="C2216" t="s">
        <v>9607</v>
      </c>
      <c r="D2216">
        <v>2968266</v>
      </c>
      <c r="E2216" t="s">
        <v>9606</v>
      </c>
      <c r="G2216" t="s">
        <v>9608</v>
      </c>
      <c r="J2216">
        <v>0</v>
      </c>
      <c r="K2216" s="1" t="s">
        <v>439</v>
      </c>
      <c r="L2216" t="s">
        <v>7339</v>
      </c>
      <c r="M2216">
        <v>18350</v>
      </c>
      <c r="N2216">
        <v>0</v>
      </c>
      <c r="O2216">
        <v>24</v>
      </c>
      <c r="P2216" t="s">
        <v>14073</v>
      </c>
      <c r="Q2216" t="s">
        <v>331</v>
      </c>
      <c r="R2216" t="s">
        <v>414</v>
      </c>
      <c r="T2216" t="s">
        <v>510</v>
      </c>
      <c r="U2216" t="s">
        <v>296</v>
      </c>
    </row>
    <row r="2217" spans="1:21" x14ac:dyDescent="0.3">
      <c r="A2217" s="1" t="s">
        <v>9609</v>
      </c>
      <c r="B2217" t="s">
        <v>453</v>
      </c>
      <c r="C2217" t="s">
        <v>9612</v>
      </c>
      <c r="D2217">
        <v>17331</v>
      </c>
      <c r="E2217" t="s">
        <v>9609</v>
      </c>
      <c r="G2217" t="s">
        <v>9492</v>
      </c>
      <c r="J2217">
        <v>26</v>
      </c>
      <c r="K2217" s="1" t="s">
        <v>453</v>
      </c>
      <c r="L2217" t="s">
        <v>9611</v>
      </c>
      <c r="M2217">
        <v>16008</v>
      </c>
      <c r="N2217">
        <v>5</v>
      </c>
      <c r="O2217">
        <v>27</v>
      </c>
      <c r="P2217" t="s">
        <v>14074</v>
      </c>
      <c r="Q2217" t="s">
        <v>362</v>
      </c>
      <c r="R2217" t="s">
        <v>319</v>
      </c>
      <c r="T2217" t="s">
        <v>9610</v>
      </c>
      <c r="U2217" t="s">
        <v>296</v>
      </c>
    </row>
    <row r="2218" spans="1:21" x14ac:dyDescent="0.3">
      <c r="A2218" s="1" t="s">
        <v>9613</v>
      </c>
      <c r="B2218" t="s">
        <v>350</v>
      </c>
      <c r="C2218" t="s">
        <v>9615</v>
      </c>
      <c r="D2218">
        <v>2577645</v>
      </c>
      <c r="E2218" t="s">
        <v>9613</v>
      </c>
      <c r="G2218" t="s">
        <v>1812</v>
      </c>
      <c r="I2218" t="s">
        <v>9614</v>
      </c>
      <c r="J2218">
        <v>12</v>
      </c>
      <c r="K2218" s="1" t="s">
        <v>350</v>
      </c>
      <c r="L2218" t="s">
        <v>497</v>
      </c>
      <c r="M2218">
        <v>17271</v>
      </c>
      <c r="N2218">
        <v>4</v>
      </c>
      <c r="O2218">
        <v>26</v>
      </c>
      <c r="P2218" t="s">
        <v>14075</v>
      </c>
      <c r="Q2218" t="s">
        <v>362</v>
      </c>
      <c r="R2218" t="s">
        <v>392</v>
      </c>
      <c r="T2218" t="s">
        <v>1686</v>
      </c>
      <c r="U2218" t="s">
        <v>296</v>
      </c>
    </row>
    <row r="2219" spans="1:21" x14ac:dyDescent="0.3">
      <c r="A2219" s="1" t="s">
        <v>9616</v>
      </c>
      <c r="B2219" t="s">
        <v>565</v>
      </c>
      <c r="C2219" t="s">
        <v>9618</v>
      </c>
      <c r="D2219">
        <v>13062</v>
      </c>
      <c r="E2219" t="s">
        <v>9616</v>
      </c>
      <c r="G2219" t="s">
        <v>5091</v>
      </c>
      <c r="J2219">
        <v>43</v>
      </c>
      <c r="K2219" s="1" t="s">
        <v>453</v>
      </c>
      <c r="L2219" t="s">
        <v>9617</v>
      </c>
      <c r="M2219">
        <v>15661</v>
      </c>
      <c r="N2219">
        <v>2</v>
      </c>
      <c r="O2219">
        <v>30</v>
      </c>
      <c r="P2219" t="s">
        <v>14076</v>
      </c>
      <c r="Q2219" t="s">
        <v>362</v>
      </c>
      <c r="R2219" t="s">
        <v>956</v>
      </c>
      <c r="T2219" t="s">
        <v>1100</v>
      </c>
      <c r="U2219" t="s">
        <v>296</v>
      </c>
    </row>
    <row r="2220" spans="1:21" x14ac:dyDescent="0.3">
      <c r="A2220" s="1" t="s">
        <v>9620</v>
      </c>
      <c r="B2220" t="s">
        <v>323</v>
      </c>
      <c r="C2220" t="s">
        <v>9622</v>
      </c>
      <c r="D2220">
        <v>3128439</v>
      </c>
      <c r="E2220" t="s">
        <v>9620</v>
      </c>
      <c r="F2220" t="s">
        <v>412</v>
      </c>
      <c r="G2220" t="s">
        <v>7609</v>
      </c>
      <c r="H2220">
        <v>6</v>
      </c>
      <c r="I2220" t="s">
        <v>9621</v>
      </c>
      <c r="J2220">
        <v>88</v>
      </c>
      <c r="K2220" s="1" t="s">
        <v>323</v>
      </c>
      <c r="L2220" t="s">
        <v>1647</v>
      </c>
      <c r="M2220">
        <v>20264</v>
      </c>
      <c r="N2220">
        <v>1</v>
      </c>
      <c r="O2220">
        <v>23</v>
      </c>
      <c r="P2220" t="s">
        <v>14077</v>
      </c>
      <c r="Q2220" t="s">
        <v>426</v>
      </c>
      <c r="R2220" t="s">
        <v>826</v>
      </c>
      <c r="T2220" t="s">
        <v>604</v>
      </c>
      <c r="U2220" t="s">
        <v>306</v>
      </c>
    </row>
    <row r="2221" spans="1:21" x14ac:dyDescent="0.3">
      <c r="A2221" s="1" t="s">
        <v>9623</v>
      </c>
      <c r="B2221" t="s">
        <v>453</v>
      </c>
      <c r="C2221" t="s">
        <v>9625</v>
      </c>
      <c r="D2221">
        <v>3049733</v>
      </c>
      <c r="E2221" t="s">
        <v>9623</v>
      </c>
      <c r="G2221" t="s">
        <v>7356</v>
      </c>
      <c r="H2221">
        <v>9</v>
      </c>
      <c r="J2221">
        <v>39</v>
      </c>
      <c r="K2221" s="1" t="s">
        <v>453</v>
      </c>
      <c r="L2221" t="s">
        <v>9624</v>
      </c>
      <c r="M2221">
        <v>19153</v>
      </c>
      <c r="N2221">
        <v>2</v>
      </c>
      <c r="O2221">
        <v>24</v>
      </c>
      <c r="P2221" t="s">
        <v>14078</v>
      </c>
      <c r="Q2221" t="s">
        <v>362</v>
      </c>
      <c r="R2221" t="s">
        <v>349</v>
      </c>
      <c r="T2221" t="s">
        <v>1088</v>
      </c>
      <c r="U2221" t="s">
        <v>296</v>
      </c>
    </row>
    <row r="2222" spans="1:21" x14ac:dyDescent="0.3">
      <c r="A2222" s="1" t="s">
        <v>9626</v>
      </c>
      <c r="B2222" t="s">
        <v>453</v>
      </c>
      <c r="C2222" t="s">
        <v>9627</v>
      </c>
      <c r="D2222">
        <v>16074</v>
      </c>
      <c r="E2222" t="s">
        <v>9626</v>
      </c>
      <c r="G2222" t="s">
        <v>4150</v>
      </c>
      <c r="J2222">
        <v>22</v>
      </c>
      <c r="K2222" s="1" t="s">
        <v>453</v>
      </c>
      <c r="L2222" t="s">
        <v>2066</v>
      </c>
      <c r="M2222">
        <v>15314</v>
      </c>
      <c r="N2222">
        <v>2</v>
      </c>
      <c r="O2222">
        <v>28</v>
      </c>
      <c r="P2222" t="s">
        <v>14079</v>
      </c>
      <c r="Q2222" t="s">
        <v>403</v>
      </c>
      <c r="R2222" t="s">
        <v>349</v>
      </c>
      <c r="T2222" t="s">
        <v>370</v>
      </c>
      <c r="U2222" t="s">
        <v>296</v>
      </c>
    </row>
    <row r="2223" spans="1:21" x14ac:dyDescent="0.3">
      <c r="A2223" s="1" t="s">
        <v>1848</v>
      </c>
      <c r="B2223" t="s">
        <v>350</v>
      </c>
      <c r="C2223" t="s">
        <v>9629</v>
      </c>
      <c r="D2223">
        <v>11387</v>
      </c>
      <c r="E2223" t="s">
        <v>1848</v>
      </c>
      <c r="F2223" t="s">
        <v>491</v>
      </c>
      <c r="G2223" t="s">
        <v>6914</v>
      </c>
      <c r="H2223">
        <v>3</v>
      </c>
      <c r="I2223" t="s">
        <v>9628</v>
      </c>
      <c r="J2223">
        <v>18</v>
      </c>
      <c r="K2223" s="1" t="s">
        <v>350</v>
      </c>
      <c r="L2223" t="s">
        <v>2757</v>
      </c>
      <c r="M2223">
        <v>7651</v>
      </c>
      <c r="N2223">
        <v>11</v>
      </c>
      <c r="O2223">
        <v>33</v>
      </c>
      <c r="P2223" t="s">
        <v>14080</v>
      </c>
      <c r="Q2223" t="s">
        <v>310</v>
      </c>
      <c r="R2223" t="s">
        <v>358</v>
      </c>
      <c r="T2223" t="s">
        <v>2892</v>
      </c>
      <c r="U2223" t="s">
        <v>300</v>
      </c>
    </row>
    <row r="2224" spans="1:21" x14ac:dyDescent="0.3">
      <c r="A2224" s="1" t="s">
        <v>9630</v>
      </c>
      <c r="B2224" t="s">
        <v>453</v>
      </c>
      <c r="C2224" t="s">
        <v>9632</v>
      </c>
      <c r="D2224">
        <v>15478</v>
      </c>
      <c r="E2224" t="s">
        <v>9630</v>
      </c>
      <c r="F2224" t="s">
        <v>491</v>
      </c>
      <c r="G2224" t="s">
        <v>8355</v>
      </c>
      <c r="H2224">
        <v>6</v>
      </c>
      <c r="I2224" t="s">
        <v>9631</v>
      </c>
      <c r="J2224">
        <v>38</v>
      </c>
      <c r="K2224" s="1" t="s">
        <v>453</v>
      </c>
      <c r="L2224" t="s">
        <v>1500</v>
      </c>
      <c r="M2224">
        <v>13741</v>
      </c>
      <c r="N2224">
        <v>7</v>
      </c>
      <c r="O2224">
        <v>29</v>
      </c>
      <c r="P2224" t="s">
        <v>14081</v>
      </c>
      <c r="Q2224" t="s">
        <v>362</v>
      </c>
      <c r="R2224" t="s">
        <v>438</v>
      </c>
      <c r="T2224" t="s">
        <v>502</v>
      </c>
      <c r="U2224" t="s">
        <v>300</v>
      </c>
    </row>
    <row r="2225" spans="1:21" x14ac:dyDescent="0.3">
      <c r="A2225" s="1" t="s">
        <v>9633</v>
      </c>
      <c r="B2225" t="s">
        <v>453</v>
      </c>
      <c r="C2225" t="s">
        <v>9634</v>
      </c>
      <c r="D2225">
        <v>4037457</v>
      </c>
      <c r="E2225" t="s">
        <v>9633</v>
      </c>
      <c r="F2225" t="s">
        <v>418</v>
      </c>
      <c r="G2225" t="s">
        <v>9635</v>
      </c>
      <c r="H2225">
        <v>4</v>
      </c>
      <c r="J2225">
        <v>25</v>
      </c>
      <c r="K2225" s="1" t="s">
        <v>453</v>
      </c>
      <c r="L2225" t="s">
        <v>8423</v>
      </c>
      <c r="M2225">
        <v>20810</v>
      </c>
      <c r="N2225">
        <v>0</v>
      </c>
      <c r="O2225">
        <v>20</v>
      </c>
      <c r="P2225" t="s">
        <v>14082</v>
      </c>
      <c r="Q2225" t="s">
        <v>403</v>
      </c>
      <c r="R2225" t="s">
        <v>653</v>
      </c>
      <c r="T2225" t="s">
        <v>734</v>
      </c>
      <c r="U2225" t="s">
        <v>300</v>
      </c>
    </row>
    <row r="2226" spans="1:21" x14ac:dyDescent="0.3">
      <c r="A2226" s="1" t="s">
        <v>9636</v>
      </c>
      <c r="B2226" t="s">
        <v>323</v>
      </c>
      <c r="C2226" t="s">
        <v>9638</v>
      </c>
      <c r="D2226">
        <v>15043</v>
      </c>
      <c r="E2226" t="s">
        <v>9636</v>
      </c>
      <c r="G2226" t="s">
        <v>9639</v>
      </c>
      <c r="J2226">
        <v>81</v>
      </c>
      <c r="K2226" s="1" t="s">
        <v>323</v>
      </c>
      <c r="L2226" t="s">
        <v>9637</v>
      </c>
      <c r="M2226">
        <v>13929</v>
      </c>
      <c r="N2226">
        <v>3</v>
      </c>
      <c r="O2226">
        <v>28</v>
      </c>
      <c r="P2226" t="s">
        <v>14083</v>
      </c>
      <c r="Q2226" t="s">
        <v>320</v>
      </c>
      <c r="R2226" t="s">
        <v>444</v>
      </c>
      <c r="T2226" t="s">
        <v>649</v>
      </c>
      <c r="U2226" t="s">
        <v>296</v>
      </c>
    </row>
    <row r="2227" spans="1:21" x14ac:dyDescent="0.3">
      <c r="A2227" s="1" t="s">
        <v>823</v>
      </c>
      <c r="B2227" t="s">
        <v>323</v>
      </c>
      <c r="C2227" t="s">
        <v>9641</v>
      </c>
      <c r="E2227" t="s">
        <v>823</v>
      </c>
      <c r="G2227" t="s">
        <v>9642</v>
      </c>
      <c r="J2227">
        <v>81</v>
      </c>
      <c r="K2227" s="1" t="s">
        <v>323</v>
      </c>
      <c r="L2227" t="s">
        <v>9640</v>
      </c>
      <c r="M2227">
        <v>7692</v>
      </c>
      <c r="N2227">
        <v>6</v>
      </c>
      <c r="O2227">
        <v>32</v>
      </c>
      <c r="P2227" t="s">
        <v>14084</v>
      </c>
      <c r="Q2227" t="s">
        <v>347</v>
      </c>
      <c r="R2227" t="s">
        <v>518</v>
      </c>
      <c r="T2227" t="s">
        <v>1007</v>
      </c>
      <c r="U2227" t="s">
        <v>296</v>
      </c>
    </row>
    <row r="2228" spans="1:21" x14ac:dyDescent="0.3">
      <c r="A2228" s="1" t="s">
        <v>9643</v>
      </c>
      <c r="B2228" t="s">
        <v>350</v>
      </c>
      <c r="C2228" t="s">
        <v>9645</v>
      </c>
      <c r="D2228">
        <v>15624</v>
      </c>
      <c r="E2228" t="s">
        <v>9643</v>
      </c>
      <c r="G2228" t="s">
        <v>2701</v>
      </c>
      <c r="J2228">
        <v>14</v>
      </c>
      <c r="K2228" s="1" t="s">
        <v>350</v>
      </c>
      <c r="L2228" t="s">
        <v>1129</v>
      </c>
      <c r="M2228">
        <v>13729</v>
      </c>
      <c r="N2228">
        <v>4</v>
      </c>
      <c r="O2228">
        <v>28</v>
      </c>
      <c r="P2228" t="s">
        <v>14085</v>
      </c>
      <c r="Q2228" t="s">
        <v>399</v>
      </c>
      <c r="R2228" t="s">
        <v>834</v>
      </c>
      <c r="T2228" t="s">
        <v>9644</v>
      </c>
      <c r="U2228" t="s">
        <v>296</v>
      </c>
    </row>
    <row r="2229" spans="1:21" x14ac:dyDescent="0.3">
      <c r="A2229" s="1" t="s">
        <v>9646</v>
      </c>
      <c r="B2229" t="s">
        <v>350</v>
      </c>
      <c r="C2229" t="s">
        <v>9648</v>
      </c>
      <c r="E2229" t="s">
        <v>9646</v>
      </c>
      <c r="J2229">
        <v>0</v>
      </c>
      <c r="K2229" s="1" t="s">
        <v>350</v>
      </c>
      <c r="L2229" t="s">
        <v>1101</v>
      </c>
      <c r="M2229">
        <v>20890</v>
      </c>
      <c r="N2229">
        <v>0</v>
      </c>
      <c r="P2229" t="s">
        <v>14086</v>
      </c>
      <c r="Q2229" t="s">
        <v>403</v>
      </c>
      <c r="R2229" t="s">
        <v>1600</v>
      </c>
      <c r="T2229" t="s">
        <v>9647</v>
      </c>
      <c r="U2229" t="s">
        <v>296</v>
      </c>
    </row>
    <row r="2230" spans="1:21" x14ac:dyDescent="0.3">
      <c r="A2230" s="1" t="s">
        <v>9649</v>
      </c>
      <c r="B2230" t="s">
        <v>453</v>
      </c>
      <c r="C2230" t="s">
        <v>9650</v>
      </c>
      <c r="D2230">
        <v>15968</v>
      </c>
      <c r="E2230" t="s">
        <v>9649</v>
      </c>
      <c r="G2230" t="s">
        <v>9651</v>
      </c>
      <c r="J2230">
        <v>39</v>
      </c>
      <c r="K2230" s="1" t="s">
        <v>453</v>
      </c>
      <c r="L2230" t="s">
        <v>945</v>
      </c>
      <c r="M2230">
        <v>15202</v>
      </c>
      <c r="N2230">
        <v>6</v>
      </c>
      <c r="O2230">
        <v>28</v>
      </c>
      <c r="P2230" t="s">
        <v>14087</v>
      </c>
      <c r="Q2230" t="s">
        <v>403</v>
      </c>
      <c r="R2230" t="s">
        <v>215</v>
      </c>
      <c r="T2230" t="s">
        <v>333</v>
      </c>
      <c r="U2230" t="s">
        <v>296</v>
      </c>
    </row>
    <row r="2231" spans="1:21" x14ac:dyDescent="0.3">
      <c r="A2231" s="1" t="s">
        <v>9652</v>
      </c>
      <c r="B2231" t="s">
        <v>565</v>
      </c>
      <c r="C2231" t="s">
        <v>9654</v>
      </c>
      <c r="D2231">
        <v>15055</v>
      </c>
      <c r="E2231" t="s">
        <v>9652</v>
      </c>
      <c r="G2231" t="s">
        <v>9655</v>
      </c>
      <c r="J2231">
        <v>47</v>
      </c>
      <c r="K2231" s="1" t="s">
        <v>453</v>
      </c>
      <c r="L2231" t="s">
        <v>9653</v>
      </c>
      <c r="M2231">
        <v>14807</v>
      </c>
      <c r="N2231">
        <v>1</v>
      </c>
      <c r="O2231">
        <v>28</v>
      </c>
      <c r="P2231" t="s">
        <v>14088</v>
      </c>
      <c r="Q2231" t="s">
        <v>347</v>
      </c>
      <c r="R2231" t="s">
        <v>956</v>
      </c>
      <c r="T2231" t="s">
        <v>3528</v>
      </c>
      <c r="U2231" t="s">
        <v>296</v>
      </c>
    </row>
    <row r="2232" spans="1:21" x14ac:dyDescent="0.3">
      <c r="A2232" s="1" t="s">
        <v>9656</v>
      </c>
      <c r="B2232" t="s">
        <v>323</v>
      </c>
      <c r="C2232" t="s">
        <v>9659</v>
      </c>
      <c r="D2232">
        <v>4212989</v>
      </c>
      <c r="E2232" t="s">
        <v>9656</v>
      </c>
      <c r="F2232" t="s">
        <v>373</v>
      </c>
      <c r="G2232" t="s">
        <v>3397</v>
      </c>
      <c r="H2232">
        <v>3</v>
      </c>
      <c r="I2232" t="s">
        <v>9658</v>
      </c>
      <c r="J2232">
        <v>85</v>
      </c>
      <c r="K2232" s="1" t="s">
        <v>4076</v>
      </c>
      <c r="L2232" t="s">
        <v>9657</v>
      </c>
      <c r="M2232">
        <v>19659</v>
      </c>
      <c r="N2232">
        <v>2</v>
      </c>
      <c r="O2232">
        <v>24</v>
      </c>
      <c r="P2232" t="s">
        <v>14089</v>
      </c>
      <c r="Q2232" t="s">
        <v>295</v>
      </c>
      <c r="R2232" t="s">
        <v>578</v>
      </c>
      <c r="T2232" t="s">
        <v>1817</v>
      </c>
      <c r="U2232" t="s">
        <v>300</v>
      </c>
    </row>
    <row r="2233" spans="1:21" x14ac:dyDescent="0.3">
      <c r="A2233" s="1" t="s">
        <v>9660</v>
      </c>
      <c r="B2233" t="s">
        <v>350</v>
      </c>
      <c r="C2233" t="s">
        <v>9661</v>
      </c>
      <c r="D2233">
        <v>14947</v>
      </c>
      <c r="E2233" t="s">
        <v>9660</v>
      </c>
      <c r="G2233" t="s">
        <v>9662</v>
      </c>
      <c r="J2233">
        <v>15</v>
      </c>
      <c r="K2233" s="1" t="s">
        <v>350</v>
      </c>
      <c r="L2233" t="s">
        <v>706</v>
      </c>
      <c r="M2233">
        <v>14502</v>
      </c>
      <c r="N2233">
        <v>4</v>
      </c>
      <c r="O2233">
        <v>27</v>
      </c>
      <c r="P2233" t="s">
        <v>14090</v>
      </c>
      <c r="Q2233" t="s">
        <v>310</v>
      </c>
      <c r="R2233" t="s">
        <v>343</v>
      </c>
      <c r="T2233" t="s">
        <v>990</v>
      </c>
      <c r="U2233" t="s">
        <v>296</v>
      </c>
    </row>
    <row r="2234" spans="1:21" x14ac:dyDescent="0.3">
      <c r="A2234" s="1" t="s">
        <v>9663</v>
      </c>
      <c r="B2234" t="s">
        <v>313</v>
      </c>
      <c r="C2234" t="s">
        <v>9664</v>
      </c>
      <c r="D2234">
        <v>2516344</v>
      </c>
      <c r="E2234" t="s">
        <v>9663</v>
      </c>
      <c r="G2234" t="s">
        <v>5712</v>
      </c>
      <c r="J2234">
        <v>2</v>
      </c>
      <c r="K2234" s="1" t="s">
        <v>313</v>
      </c>
      <c r="L2234" t="s">
        <v>1252</v>
      </c>
      <c r="M2234">
        <v>17051</v>
      </c>
      <c r="N2234">
        <v>2</v>
      </c>
      <c r="O2234">
        <v>24</v>
      </c>
      <c r="P2234" t="s">
        <v>14091</v>
      </c>
      <c r="Q2234" t="s">
        <v>347</v>
      </c>
      <c r="R2234" t="s">
        <v>438</v>
      </c>
      <c r="T2234" t="s">
        <v>445</v>
      </c>
      <c r="U2234" t="s">
        <v>296</v>
      </c>
    </row>
    <row r="2235" spans="1:21" x14ac:dyDescent="0.3">
      <c r="A2235" s="1" t="s">
        <v>9666</v>
      </c>
      <c r="B2235" t="s">
        <v>453</v>
      </c>
      <c r="C2235" t="s">
        <v>9667</v>
      </c>
      <c r="D2235">
        <v>3119996</v>
      </c>
      <c r="E2235" t="s">
        <v>9666</v>
      </c>
      <c r="F2235" t="s">
        <v>342</v>
      </c>
      <c r="J2235">
        <v>44</v>
      </c>
      <c r="K2235" s="1" t="s">
        <v>453</v>
      </c>
      <c r="L2235" t="s">
        <v>416</v>
      </c>
      <c r="M2235">
        <v>21317</v>
      </c>
      <c r="N2235">
        <v>0</v>
      </c>
      <c r="P2235" t="s">
        <v>14092</v>
      </c>
      <c r="Q2235" t="s">
        <v>403</v>
      </c>
      <c r="R2235" t="s">
        <v>614</v>
      </c>
      <c r="T2235" t="s">
        <v>2553</v>
      </c>
      <c r="U2235" t="s">
        <v>300</v>
      </c>
    </row>
    <row r="2236" spans="1:21" x14ac:dyDescent="0.3">
      <c r="A2236" s="1" t="s">
        <v>9668</v>
      </c>
      <c r="B2236" t="s">
        <v>350</v>
      </c>
      <c r="C2236" t="s">
        <v>9669</v>
      </c>
      <c r="D2236">
        <v>3916418</v>
      </c>
      <c r="E2236" t="s">
        <v>9668</v>
      </c>
      <c r="F2236" t="s">
        <v>337</v>
      </c>
      <c r="G2236" t="s">
        <v>9670</v>
      </c>
      <c r="J2236">
        <v>16</v>
      </c>
      <c r="K2236" s="1" t="s">
        <v>350</v>
      </c>
      <c r="L2236" t="s">
        <v>829</v>
      </c>
      <c r="M2236">
        <v>20945</v>
      </c>
      <c r="N2236">
        <v>0</v>
      </c>
      <c r="O2236">
        <v>21</v>
      </c>
      <c r="P2236" t="s">
        <v>14093</v>
      </c>
      <c r="Q2236" t="s">
        <v>347</v>
      </c>
      <c r="R2236" t="s">
        <v>765</v>
      </c>
      <c r="T2236" t="s">
        <v>2490</v>
      </c>
      <c r="U2236" t="s">
        <v>300</v>
      </c>
    </row>
    <row r="2237" spans="1:21" x14ac:dyDescent="0.3">
      <c r="A2237" s="1" t="s">
        <v>9671</v>
      </c>
      <c r="B2237" t="s">
        <v>350</v>
      </c>
      <c r="C2237" t="s">
        <v>9674</v>
      </c>
      <c r="D2237">
        <v>3053760</v>
      </c>
      <c r="E2237" t="s">
        <v>9671</v>
      </c>
      <c r="F2237" t="s">
        <v>647</v>
      </c>
      <c r="G2237" t="s">
        <v>5440</v>
      </c>
      <c r="I2237" t="s">
        <v>9673</v>
      </c>
      <c r="J2237">
        <v>13</v>
      </c>
      <c r="K2237" s="1" t="s">
        <v>350</v>
      </c>
      <c r="L2237" t="s">
        <v>9672</v>
      </c>
      <c r="M2237">
        <v>20328</v>
      </c>
      <c r="N2237">
        <v>1</v>
      </c>
      <c r="O2237">
        <v>24</v>
      </c>
      <c r="P2237" t="s">
        <v>14094</v>
      </c>
      <c r="Q2237" t="s">
        <v>362</v>
      </c>
      <c r="R2237" t="s">
        <v>487</v>
      </c>
      <c r="T2237" t="s">
        <v>779</v>
      </c>
      <c r="U2237" t="s">
        <v>306</v>
      </c>
    </row>
    <row r="2238" spans="1:21" x14ac:dyDescent="0.3">
      <c r="A2238" s="1" t="s">
        <v>9675</v>
      </c>
      <c r="B2238" t="s">
        <v>350</v>
      </c>
      <c r="C2238" t="s">
        <v>9678</v>
      </c>
      <c r="D2238">
        <v>3057850</v>
      </c>
      <c r="E2238" t="s">
        <v>9675</v>
      </c>
      <c r="G2238" t="s">
        <v>7505</v>
      </c>
      <c r="I2238" t="s">
        <v>9677</v>
      </c>
      <c r="J2238">
        <v>89</v>
      </c>
      <c r="K2238" s="1" t="s">
        <v>350</v>
      </c>
      <c r="L2238" t="s">
        <v>9676</v>
      </c>
      <c r="M2238">
        <v>18686</v>
      </c>
      <c r="N2238">
        <v>3</v>
      </c>
      <c r="O2238">
        <v>26</v>
      </c>
      <c r="P2238" t="s">
        <v>14095</v>
      </c>
      <c r="Q2238" t="s">
        <v>362</v>
      </c>
      <c r="R2238" t="s">
        <v>358</v>
      </c>
      <c r="T2238" t="s">
        <v>630</v>
      </c>
      <c r="U2238" t="s">
        <v>296</v>
      </c>
    </row>
    <row r="2239" spans="1:21" x14ac:dyDescent="0.3">
      <c r="A2239" s="1" t="s">
        <v>9679</v>
      </c>
      <c r="B2239" t="s">
        <v>565</v>
      </c>
      <c r="C2239" t="s">
        <v>9681</v>
      </c>
      <c r="D2239">
        <v>15130</v>
      </c>
      <c r="E2239" t="s">
        <v>9679</v>
      </c>
      <c r="G2239" t="s">
        <v>9682</v>
      </c>
      <c r="J2239">
        <v>39</v>
      </c>
      <c r="K2239" s="1" t="s">
        <v>453</v>
      </c>
      <c r="L2239" t="s">
        <v>9680</v>
      </c>
      <c r="M2239">
        <v>14784</v>
      </c>
      <c r="N2239">
        <v>2</v>
      </c>
      <c r="O2239">
        <v>31</v>
      </c>
      <c r="P2239" t="s">
        <v>14096</v>
      </c>
      <c r="Q2239" t="s">
        <v>403</v>
      </c>
      <c r="R2239" t="s">
        <v>1273</v>
      </c>
      <c r="T2239" t="s">
        <v>6802</v>
      </c>
      <c r="U2239" t="s">
        <v>296</v>
      </c>
    </row>
    <row r="2240" spans="1:21" x14ac:dyDescent="0.3">
      <c r="A2240" s="1" t="s">
        <v>9683</v>
      </c>
      <c r="B2240" t="s">
        <v>453</v>
      </c>
      <c r="C2240" t="s">
        <v>9686</v>
      </c>
      <c r="D2240">
        <v>15832</v>
      </c>
      <c r="E2240" t="s">
        <v>9683</v>
      </c>
      <c r="G2240" t="s">
        <v>2583</v>
      </c>
      <c r="I2240" t="s">
        <v>9685</v>
      </c>
      <c r="J2240">
        <v>43</v>
      </c>
      <c r="K2240" s="1" t="s">
        <v>453</v>
      </c>
      <c r="L2240" t="s">
        <v>495</v>
      </c>
      <c r="M2240">
        <v>15045</v>
      </c>
      <c r="N2240">
        <v>6</v>
      </c>
      <c r="O2240">
        <v>27</v>
      </c>
      <c r="P2240" t="s">
        <v>14097</v>
      </c>
      <c r="Q2240" t="s">
        <v>362</v>
      </c>
      <c r="R2240" t="s">
        <v>501</v>
      </c>
      <c r="T2240" t="s">
        <v>9684</v>
      </c>
      <c r="U2240" t="s">
        <v>296</v>
      </c>
    </row>
    <row r="2241" spans="1:21" x14ac:dyDescent="0.3">
      <c r="A2241" s="1" t="s">
        <v>9687</v>
      </c>
      <c r="B2241" t="s">
        <v>565</v>
      </c>
      <c r="C2241" t="s">
        <v>9689</v>
      </c>
      <c r="D2241">
        <v>12510</v>
      </c>
      <c r="E2241" t="s">
        <v>9687</v>
      </c>
      <c r="G2241" t="s">
        <v>9690</v>
      </c>
      <c r="H2241">
        <v>1</v>
      </c>
      <c r="J2241">
        <v>46</v>
      </c>
      <c r="K2241" s="1" t="s">
        <v>453</v>
      </c>
      <c r="L2241" t="s">
        <v>2700</v>
      </c>
      <c r="M2241">
        <v>14538</v>
      </c>
      <c r="N2241">
        <v>3</v>
      </c>
      <c r="O2241">
        <v>30</v>
      </c>
      <c r="P2241" t="s">
        <v>14098</v>
      </c>
      <c r="Q2241" t="s">
        <v>362</v>
      </c>
      <c r="R2241" t="s">
        <v>702</v>
      </c>
      <c r="T2241" t="s">
        <v>9688</v>
      </c>
      <c r="U2241" t="s">
        <v>296</v>
      </c>
    </row>
    <row r="2242" spans="1:21" x14ac:dyDescent="0.3">
      <c r="A2242" s="1" t="s">
        <v>9692</v>
      </c>
      <c r="B2242" t="s">
        <v>350</v>
      </c>
      <c r="C2242" t="s">
        <v>9693</v>
      </c>
      <c r="D2242">
        <v>3120980</v>
      </c>
      <c r="E2242" t="s">
        <v>9692</v>
      </c>
      <c r="F2242" t="s">
        <v>329</v>
      </c>
      <c r="G2242" t="s">
        <v>2853</v>
      </c>
      <c r="J2242">
        <v>89</v>
      </c>
      <c r="K2242" s="1" t="s">
        <v>350</v>
      </c>
      <c r="L2242" t="s">
        <v>2869</v>
      </c>
      <c r="M2242">
        <v>21072</v>
      </c>
      <c r="N2242">
        <v>0</v>
      </c>
      <c r="O2242">
        <v>23</v>
      </c>
      <c r="P2242" t="s">
        <v>14099</v>
      </c>
      <c r="Q2242" t="s">
        <v>347</v>
      </c>
      <c r="R2242" t="s">
        <v>727</v>
      </c>
      <c r="T2242" t="s">
        <v>2317</v>
      </c>
      <c r="U2242" t="s">
        <v>300</v>
      </c>
    </row>
    <row r="2243" spans="1:21" x14ac:dyDescent="0.3">
      <c r="A2243" s="1" t="s">
        <v>9694</v>
      </c>
      <c r="B2243" t="s">
        <v>350</v>
      </c>
      <c r="C2243" t="s">
        <v>9696</v>
      </c>
      <c r="D2243">
        <v>14921</v>
      </c>
      <c r="E2243" t="s">
        <v>9694</v>
      </c>
      <c r="G2243" t="s">
        <v>3368</v>
      </c>
      <c r="J2243">
        <v>81</v>
      </c>
      <c r="K2243" s="1" t="s">
        <v>350</v>
      </c>
      <c r="L2243" t="s">
        <v>9695</v>
      </c>
      <c r="M2243">
        <v>14368</v>
      </c>
      <c r="N2243">
        <v>4</v>
      </c>
      <c r="O2243">
        <v>29</v>
      </c>
      <c r="P2243" t="s">
        <v>14100</v>
      </c>
      <c r="Q2243" t="s">
        <v>347</v>
      </c>
      <c r="R2243" t="s">
        <v>438</v>
      </c>
      <c r="T2243" t="s">
        <v>717</v>
      </c>
      <c r="U2243" t="s">
        <v>296</v>
      </c>
    </row>
    <row r="2244" spans="1:21" x14ac:dyDescent="0.3">
      <c r="A2244" s="1" t="s">
        <v>9697</v>
      </c>
      <c r="B2244" t="s">
        <v>323</v>
      </c>
      <c r="C2244" t="s">
        <v>9699</v>
      </c>
      <c r="D2244">
        <v>2574591</v>
      </c>
      <c r="E2244" t="s">
        <v>9697</v>
      </c>
      <c r="F2244" t="s">
        <v>337</v>
      </c>
      <c r="G2244" t="s">
        <v>1714</v>
      </c>
      <c r="H2244">
        <v>3</v>
      </c>
      <c r="I2244" t="s">
        <v>9698</v>
      </c>
      <c r="J2244">
        <v>86</v>
      </c>
      <c r="K2244" s="1" t="s">
        <v>323</v>
      </c>
      <c r="L2244" t="s">
        <v>3252</v>
      </c>
      <c r="M2244">
        <v>16931</v>
      </c>
      <c r="N2244">
        <v>4</v>
      </c>
      <c r="O2244">
        <v>26</v>
      </c>
      <c r="P2244" t="s">
        <v>14101</v>
      </c>
      <c r="Q2244" t="s">
        <v>426</v>
      </c>
      <c r="R2244" t="s">
        <v>5014</v>
      </c>
      <c r="T2244" t="s">
        <v>717</v>
      </c>
      <c r="U2244" t="s">
        <v>300</v>
      </c>
    </row>
    <row r="2245" spans="1:21" x14ac:dyDescent="0.3">
      <c r="A2245" s="1" t="s">
        <v>102</v>
      </c>
      <c r="B2245" t="s">
        <v>453</v>
      </c>
      <c r="C2245" t="s">
        <v>9701</v>
      </c>
      <c r="D2245">
        <v>3045147</v>
      </c>
      <c r="E2245" t="s">
        <v>102</v>
      </c>
      <c r="F2245" t="s">
        <v>922</v>
      </c>
      <c r="G2245" t="s">
        <v>1314</v>
      </c>
      <c r="H2245">
        <v>1</v>
      </c>
      <c r="I2245" t="s">
        <v>9700</v>
      </c>
      <c r="J2245">
        <v>30</v>
      </c>
      <c r="K2245" s="1" t="s">
        <v>453</v>
      </c>
      <c r="L2245" t="s">
        <v>4845</v>
      </c>
      <c r="M2245">
        <v>18983</v>
      </c>
      <c r="N2245">
        <v>2</v>
      </c>
      <c r="O2245">
        <v>24</v>
      </c>
      <c r="P2245" t="s">
        <v>14102</v>
      </c>
      <c r="Q2245" t="s">
        <v>331</v>
      </c>
      <c r="R2245" t="s">
        <v>461</v>
      </c>
      <c r="T2245" t="s">
        <v>945</v>
      </c>
      <c r="U2245" t="s">
        <v>300</v>
      </c>
    </row>
    <row r="2246" spans="1:21" x14ac:dyDescent="0.3">
      <c r="A2246" s="1" t="s">
        <v>9702</v>
      </c>
      <c r="B2246" t="s">
        <v>313</v>
      </c>
      <c r="C2246" t="s">
        <v>9705</v>
      </c>
      <c r="D2246">
        <v>3116172</v>
      </c>
      <c r="E2246" t="s">
        <v>9702</v>
      </c>
      <c r="F2246" t="s">
        <v>337</v>
      </c>
      <c r="G2246" t="s">
        <v>2354</v>
      </c>
      <c r="H2246">
        <v>3</v>
      </c>
      <c r="J2246">
        <v>7</v>
      </c>
      <c r="K2246" s="1" t="s">
        <v>313</v>
      </c>
      <c r="L2246" t="s">
        <v>9704</v>
      </c>
      <c r="M2246">
        <v>20874</v>
      </c>
      <c r="N2246">
        <v>0</v>
      </c>
      <c r="O2246">
        <v>23</v>
      </c>
      <c r="P2246" t="s">
        <v>14103</v>
      </c>
      <c r="Q2246" t="s">
        <v>310</v>
      </c>
      <c r="R2246" t="s">
        <v>364</v>
      </c>
      <c r="T2246" t="s">
        <v>9703</v>
      </c>
      <c r="U2246" t="s">
        <v>300</v>
      </c>
    </row>
    <row r="2247" spans="1:21" x14ac:dyDescent="0.3">
      <c r="A2247" s="1" t="s">
        <v>9706</v>
      </c>
      <c r="B2247" t="s">
        <v>453</v>
      </c>
      <c r="C2247" t="s">
        <v>9708</v>
      </c>
      <c r="D2247">
        <v>15951</v>
      </c>
      <c r="E2247" t="s">
        <v>9706</v>
      </c>
      <c r="G2247" t="s">
        <v>5248</v>
      </c>
      <c r="J2247">
        <v>16</v>
      </c>
      <c r="K2247" s="1" t="s">
        <v>453</v>
      </c>
      <c r="L2247" t="s">
        <v>1245</v>
      </c>
      <c r="M2247">
        <v>15018</v>
      </c>
      <c r="N2247">
        <v>6</v>
      </c>
      <c r="O2247">
        <v>28</v>
      </c>
      <c r="P2247" t="s">
        <v>14104</v>
      </c>
      <c r="Q2247" t="s">
        <v>403</v>
      </c>
      <c r="R2247" t="s">
        <v>535</v>
      </c>
      <c r="T2247" t="s">
        <v>9707</v>
      </c>
      <c r="U2247" t="s">
        <v>296</v>
      </c>
    </row>
    <row r="2248" spans="1:21" x14ac:dyDescent="0.3">
      <c r="A2248" s="1" t="s">
        <v>9709</v>
      </c>
      <c r="B2248" t="s">
        <v>350</v>
      </c>
      <c r="C2248" t="s">
        <v>9710</v>
      </c>
      <c r="E2248" t="s">
        <v>9709</v>
      </c>
      <c r="J2248">
        <v>89</v>
      </c>
      <c r="K2248" s="1" t="s">
        <v>350</v>
      </c>
      <c r="L2248" t="s">
        <v>4422</v>
      </c>
      <c r="M2248">
        <v>17373</v>
      </c>
      <c r="N2248">
        <v>0</v>
      </c>
      <c r="P2248" t="s">
        <v>14105</v>
      </c>
      <c r="Q2248" t="s">
        <v>310</v>
      </c>
      <c r="R2248" t="s">
        <v>66</v>
      </c>
      <c r="T2248" t="s">
        <v>449</v>
      </c>
      <c r="U2248" t="s">
        <v>296</v>
      </c>
    </row>
    <row r="2249" spans="1:21" x14ac:dyDescent="0.3">
      <c r="A2249" s="1" t="s">
        <v>9711</v>
      </c>
      <c r="B2249" t="s">
        <v>323</v>
      </c>
      <c r="C2249" t="s">
        <v>9713</v>
      </c>
      <c r="D2249">
        <v>2577731</v>
      </c>
      <c r="E2249" t="s">
        <v>9711</v>
      </c>
      <c r="G2249" t="s">
        <v>3759</v>
      </c>
      <c r="I2249" t="s">
        <v>9712</v>
      </c>
      <c r="J2249">
        <v>82</v>
      </c>
      <c r="K2249" s="1" t="s">
        <v>323</v>
      </c>
      <c r="L2249" t="s">
        <v>2546</v>
      </c>
      <c r="M2249">
        <v>18642</v>
      </c>
      <c r="N2249">
        <v>3</v>
      </c>
      <c r="O2249">
        <v>26</v>
      </c>
      <c r="P2249" t="s">
        <v>14106</v>
      </c>
      <c r="Q2249" t="s">
        <v>426</v>
      </c>
      <c r="R2249" t="s">
        <v>438</v>
      </c>
      <c r="T2249" t="s">
        <v>615</v>
      </c>
      <c r="U2249" t="s">
        <v>296</v>
      </c>
    </row>
    <row r="2250" spans="1:21" x14ac:dyDescent="0.3">
      <c r="A2250" s="1" t="s">
        <v>9714</v>
      </c>
      <c r="B2250" t="s">
        <v>313</v>
      </c>
      <c r="C2250" t="s">
        <v>9716</v>
      </c>
      <c r="D2250">
        <v>13200</v>
      </c>
      <c r="E2250" t="s">
        <v>9714</v>
      </c>
      <c r="G2250" t="s">
        <v>9717</v>
      </c>
      <c r="J2250">
        <v>11</v>
      </c>
      <c r="K2250" s="1" t="s">
        <v>313</v>
      </c>
      <c r="L2250" t="s">
        <v>9715</v>
      </c>
      <c r="M2250">
        <v>11196</v>
      </c>
      <c r="N2250">
        <v>4</v>
      </c>
      <c r="O2250">
        <v>31</v>
      </c>
      <c r="P2250" t="s">
        <v>14107</v>
      </c>
      <c r="Q2250" t="s">
        <v>320</v>
      </c>
      <c r="R2250" t="s">
        <v>662</v>
      </c>
      <c r="T2250" t="s">
        <v>1025</v>
      </c>
      <c r="U2250" t="s">
        <v>296</v>
      </c>
    </row>
    <row r="2251" spans="1:21" x14ac:dyDescent="0.3">
      <c r="A2251" s="1" t="s">
        <v>9718</v>
      </c>
      <c r="B2251" t="s">
        <v>323</v>
      </c>
      <c r="C2251" t="s">
        <v>9720</v>
      </c>
      <c r="D2251">
        <v>3051861</v>
      </c>
      <c r="E2251" t="s">
        <v>9718</v>
      </c>
      <c r="G2251" t="s">
        <v>4990</v>
      </c>
      <c r="I2251" t="s">
        <v>9719</v>
      </c>
      <c r="J2251">
        <v>48</v>
      </c>
      <c r="K2251" s="1" t="s">
        <v>323</v>
      </c>
      <c r="L2251" t="s">
        <v>4422</v>
      </c>
      <c r="M2251">
        <v>20188</v>
      </c>
      <c r="N2251">
        <v>1</v>
      </c>
      <c r="O2251">
        <v>23</v>
      </c>
      <c r="P2251" t="s">
        <v>14108</v>
      </c>
      <c r="Q2251" t="s">
        <v>426</v>
      </c>
      <c r="R2251" t="s">
        <v>551</v>
      </c>
      <c r="T2251" t="s">
        <v>887</v>
      </c>
      <c r="U2251" t="s">
        <v>296</v>
      </c>
    </row>
    <row r="2252" spans="1:21" x14ac:dyDescent="0.3">
      <c r="A2252" s="1" t="s">
        <v>9721</v>
      </c>
      <c r="B2252" t="s">
        <v>323</v>
      </c>
      <c r="C2252" t="s">
        <v>9723</v>
      </c>
      <c r="D2252">
        <v>2582138</v>
      </c>
      <c r="E2252" t="s">
        <v>9721</v>
      </c>
      <c r="F2252" t="s">
        <v>710</v>
      </c>
      <c r="G2252" t="s">
        <v>9724</v>
      </c>
      <c r="I2252" t="s">
        <v>9722</v>
      </c>
      <c r="J2252">
        <v>88</v>
      </c>
      <c r="K2252" s="1" t="s">
        <v>323</v>
      </c>
      <c r="L2252" t="s">
        <v>894</v>
      </c>
      <c r="M2252">
        <v>18246</v>
      </c>
      <c r="N2252">
        <v>3</v>
      </c>
      <c r="O2252">
        <v>26</v>
      </c>
      <c r="P2252" t="s">
        <v>14109</v>
      </c>
      <c r="Q2252" t="s">
        <v>320</v>
      </c>
      <c r="R2252" t="s">
        <v>322</v>
      </c>
      <c r="T2252" t="s">
        <v>690</v>
      </c>
      <c r="U2252" t="s">
        <v>306</v>
      </c>
    </row>
    <row r="2253" spans="1:21" x14ac:dyDescent="0.3">
      <c r="A2253" s="1" t="s">
        <v>9725</v>
      </c>
      <c r="B2253" t="s">
        <v>323</v>
      </c>
      <c r="C2253" t="s">
        <v>1396</v>
      </c>
      <c r="D2253">
        <v>16313</v>
      </c>
      <c r="E2253" t="s">
        <v>9725</v>
      </c>
      <c r="G2253" t="s">
        <v>9726</v>
      </c>
      <c r="J2253">
        <v>85</v>
      </c>
      <c r="K2253" s="1" t="s">
        <v>323</v>
      </c>
      <c r="L2253" t="s">
        <v>516</v>
      </c>
      <c r="M2253">
        <v>15561</v>
      </c>
      <c r="N2253">
        <v>6</v>
      </c>
      <c r="O2253">
        <v>31</v>
      </c>
      <c r="P2253" t="s">
        <v>12012</v>
      </c>
      <c r="Q2253" t="s">
        <v>426</v>
      </c>
      <c r="R2253" t="s">
        <v>1170</v>
      </c>
      <c r="T2253" t="s">
        <v>502</v>
      </c>
      <c r="U2253" t="s">
        <v>296</v>
      </c>
    </row>
    <row r="2254" spans="1:21" x14ac:dyDescent="0.3">
      <c r="A2254" s="1" t="s">
        <v>9727</v>
      </c>
      <c r="B2254" t="s">
        <v>350</v>
      </c>
      <c r="C2254" t="s">
        <v>9730</v>
      </c>
      <c r="D2254">
        <v>16787</v>
      </c>
      <c r="E2254" t="s">
        <v>9727</v>
      </c>
      <c r="F2254" t="s">
        <v>917</v>
      </c>
      <c r="G2254" t="s">
        <v>6710</v>
      </c>
      <c r="H2254">
        <v>1</v>
      </c>
      <c r="I2254" t="s">
        <v>9729</v>
      </c>
      <c r="J2254">
        <v>11</v>
      </c>
      <c r="K2254" s="1" t="s">
        <v>350</v>
      </c>
      <c r="L2254" t="s">
        <v>344</v>
      </c>
      <c r="M2254">
        <v>16258</v>
      </c>
      <c r="N2254">
        <v>5</v>
      </c>
      <c r="O2254">
        <v>27</v>
      </c>
      <c r="P2254" t="s">
        <v>14110</v>
      </c>
      <c r="Q2254" t="s">
        <v>310</v>
      </c>
      <c r="R2254" t="s">
        <v>343</v>
      </c>
      <c r="S2254" t="s">
        <v>388</v>
      </c>
      <c r="T2254" t="s">
        <v>9728</v>
      </c>
      <c r="U2254" t="s">
        <v>300</v>
      </c>
    </row>
    <row r="2255" spans="1:21" x14ac:dyDescent="0.3">
      <c r="A2255" s="1" t="s">
        <v>9731</v>
      </c>
      <c r="B2255" t="s">
        <v>565</v>
      </c>
      <c r="C2255" t="s">
        <v>9733</v>
      </c>
      <c r="D2255">
        <v>16509</v>
      </c>
      <c r="E2255" t="s">
        <v>9731</v>
      </c>
      <c r="G2255" t="s">
        <v>9734</v>
      </c>
      <c r="J2255">
        <v>44</v>
      </c>
      <c r="K2255" s="1" t="s">
        <v>453</v>
      </c>
      <c r="L2255" t="s">
        <v>9732</v>
      </c>
      <c r="M2255">
        <v>15818</v>
      </c>
      <c r="N2255">
        <v>0</v>
      </c>
      <c r="O2255">
        <v>27</v>
      </c>
      <c r="P2255" t="s">
        <v>14111</v>
      </c>
      <c r="Q2255" t="s">
        <v>362</v>
      </c>
      <c r="R2255" t="s">
        <v>1273</v>
      </c>
      <c r="T2255" t="s">
        <v>654</v>
      </c>
      <c r="U2255" t="s">
        <v>296</v>
      </c>
    </row>
    <row r="2256" spans="1:21" x14ac:dyDescent="0.3">
      <c r="A2256" s="1" t="s">
        <v>9735</v>
      </c>
      <c r="B2256" t="s">
        <v>323</v>
      </c>
      <c r="C2256" t="s">
        <v>9737</v>
      </c>
      <c r="D2256">
        <v>3134314</v>
      </c>
      <c r="E2256" t="s">
        <v>9735</v>
      </c>
      <c r="G2256" t="s">
        <v>5480</v>
      </c>
      <c r="H2256">
        <v>4</v>
      </c>
      <c r="I2256" t="s">
        <v>9736</v>
      </c>
      <c r="J2256">
        <v>42</v>
      </c>
      <c r="K2256" s="1" t="s">
        <v>323</v>
      </c>
      <c r="L2256" t="s">
        <v>2175</v>
      </c>
      <c r="M2256">
        <v>20660</v>
      </c>
      <c r="N2256">
        <v>1</v>
      </c>
      <c r="O2256">
        <v>23</v>
      </c>
      <c r="P2256" t="s">
        <v>14112</v>
      </c>
      <c r="Q2256" t="s">
        <v>347</v>
      </c>
      <c r="R2256" t="s">
        <v>699</v>
      </c>
      <c r="T2256" t="s">
        <v>580</v>
      </c>
      <c r="U2256" t="s">
        <v>296</v>
      </c>
    </row>
    <row r="2257" spans="1:21" x14ac:dyDescent="0.3">
      <c r="A2257" s="1" t="s">
        <v>9738</v>
      </c>
      <c r="C2257" t="s">
        <v>9740</v>
      </c>
      <c r="E2257" t="s">
        <v>9738</v>
      </c>
      <c r="J2257">
        <v>0</v>
      </c>
      <c r="K2257" s="1" t="s">
        <v>297</v>
      </c>
      <c r="L2257" t="s">
        <v>9739</v>
      </c>
      <c r="M2257">
        <v>18812</v>
      </c>
      <c r="N2257">
        <v>0</v>
      </c>
      <c r="P2257" t="s">
        <v>14113</v>
      </c>
      <c r="Q2257" t="s">
        <v>297</v>
      </c>
      <c r="R2257" t="s">
        <v>297</v>
      </c>
      <c r="T2257" t="s">
        <v>690</v>
      </c>
      <c r="U2257" t="s">
        <v>296</v>
      </c>
    </row>
    <row r="2258" spans="1:21" x14ac:dyDescent="0.3">
      <c r="A2258" s="1" t="s">
        <v>9741</v>
      </c>
      <c r="B2258" t="s">
        <v>350</v>
      </c>
      <c r="C2258" t="s">
        <v>2595</v>
      </c>
      <c r="D2258">
        <v>14024</v>
      </c>
      <c r="E2258" t="s">
        <v>9741</v>
      </c>
      <c r="G2258" t="s">
        <v>3309</v>
      </c>
      <c r="I2258" t="s">
        <v>9742</v>
      </c>
      <c r="J2258">
        <v>18</v>
      </c>
      <c r="K2258" s="1" t="s">
        <v>350</v>
      </c>
      <c r="L2258" t="s">
        <v>2594</v>
      </c>
      <c r="M2258">
        <v>12874</v>
      </c>
      <c r="N2258">
        <v>8</v>
      </c>
      <c r="O2258">
        <v>30</v>
      </c>
      <c r="P2258" t="s">
        <v>14114</v>
      </c>
      <c r="Q2258" t="s">
        <v>347</v>
      </c>
      <c r="R2258" t="s">
        <v>689</v>
      </c>
      <c r="T2258" t="s">
        <v>966</v>
      </c>
      <c r="U2258" t="s">
        <v>296</v>
      </c>
    </row>
    <row r="2259" spans="1:21" x14ac:dyDescent="0.3">
      <c r="A2259" s="1" t="s">
        <v>200</v>
      </c>
      <c r="B2259" t="s">
        <v>453</v>
      </c>
      <c r="C2259" t="s">
        <v>9744</v>
      </c>
      <c r="D2259">
        <v>3116593</v>
      </c>
      <c r="E2259" t="s">
        <v>200</v>
      </c>
      <c r="F2259" t="s">
        <v>647</v>
      </c>
      <c r="G2259" t="s">
        <v>9745</v>
      </c>
      <c r="H2259">
        <v>1</v>
      </c>
      <c r="I2259" t="s">
        <v>9743</v>
      </c>
      <c r="J2259">
        <v>33</v>
      </c>
      <c r="K2259" s="1" t="s">
        <v>453</v>
      </c>
      <c r="L2259" t="s">
        <v>7962</v>
      </c>
      <c r="M2259">
        <v>18872</v>
      </c>
      <c r="N2259">
        <v>2</v>
      </c>
      <c r="O2259">
        <v>23</v>
      </c>
      <c r="P2259" t="s">
        <v>14115</v>
      </c>
      <c r="Q2259" t="s">
        <v>403</v>
      </c>
      <c r="R2259" t="s">
        <v>319</v>
      </c>
      <c r="T2259" t="s">
        <v>6394</v>
      </c>
      <c r="U2259" t="s">
        <v>300</v>
      </c>
    </row>
    <row r="2260" spans="1:21" x14ac:dyDescent="0.3">
      <c r="A2260" s="1" t="s">
        <v>241</v>
      </c>
      <c r="B2260" t="s">
        <v>350</v>
      </c>
      <c r="C2260" t="s">
        <v>9747</v>
      </c>
      <c r="D2260">
        <v>16737</v>
      </c>
      <c r="E2260" t="s">
        <v>241</v>
      </c>
      <c r="F2260" t="s">
        <v>1208</v>
      </c>
      <c r="G2260" t="s">
        <v>1942</v>
      </c>
      <c r="H2260">
        <v>1</v>
      </c>
      <c r="I2260" t="s">
        <v>9746</v>
      </c>
      <c r="J2260">
        <v>13</v>
      </c>
      <c r="K2260" s="1" t="s">
        <v>350</v>
      </c>
      <c r="L2260" t="s">
        <v>1299</v>
      </c>
      <c r="M2260">
        <v>16597</v>
      </c>
      <c r="N2260">
        <v>5</v>
      </c>
      <c r="O2260">
        <v>25</v>
      </c>
      <c r="P2260" t="s">
        <v>14116</v>
      </c>
      <c r="Q2260" t="s">
        <v>295</v>
      </c>
      <c r="R2260" t="s">
        <v>1198</v>
      </c>
      <c r="T2260" t="s">
        <v>333</v>
      </c>
      <c r="U2260" t="s">
        <v>300</v>
      </c>
    </row>
    <row r="2261" spans="1:21" x14ac:dyDescent="0.3">
      <c r="A2261" s="1" t="s">
        <v>9748</v>
      </c>
      <c r="B2261" t="s">
        <v>453</v>
      </c>
      <c r="C2261" t="s">
        <v>9749</v>
      </c>
      <c r="D2261">
        <v>2977667</v>
      </c>
      <c r="E2261" t="s">
        <v>9748</v>
      </c>
      <c r="G2261" t="s">
        <v>1062</v>
      </c>
      <c r="J2261">
        <v>30</v>
      </c>
      <c r="K2261" s="1" t="s">
        <v>453</v>
      </c>
      <c r="L2261" t="s">
        <v>3369</v>
      </c>
      <c r="M2261">
        <v>18163</v>
      </c>
      <c r="N2261">
        <v>0</v>
      </c>
      <c r="O2261">
        <v>25</v>
      </c>
      <c r="P2261" t="s">
        <v>14117</v>
      </c>
      <c r="Q2261" t="s">
        <v>331</v>
      </c>
      <c r="R2261" t="s">
        <v>358</v>
      </c>
      <c r="T2261" t="s">
        <v>3519</v>
      </c>
      <c r="U2261" t="s">
        <v>296</v>
      </c>
    </row>
    <row r="2262" spans="1:21" x14ac:dyDescent="0.3">
      <c r="A2262" s="1" t="s">
        <v>653</v>
      </c>
      <c r="B2262" t="s">
        <v>350</v>
      </c>
      <c r="C2262" t="s">
        <v>9752</v>
      </c>
      <c r="D2262">
        <v>9838</v>
      </c>
      <c r="E2262" t="s">
        <v>653</v>
      </c>
      <c r="G2262" t="s">
        <v>9753</v>
      </c>
      <c r="J2262">
        <v>12</v>
      </c>
      <c r="K2262" s="1" t="s">
        <v>350</v>
      </c>
      <c r="L2262" t="s">
        <v>9751</v>
      </c>
      <c r="M2262">
        <v>5094</v>
      </c>
      <c r="N2262">
        <v>10</v>
      </c>
      <c r="O2262">
        <v>35</v>
      </c>
      <c r="P2262" t="s">
        <v>14118</v>
      </c>
      <c r="Q2262" t="s">
        <v>295</v>
      </c>
      <c r="R2262" t="s">
        <v>578</v>
      </c>
      <c r="T2262" t="s">
        <v>9750</v>
      </c>
      <c r="U2262" t="s">
        <v>296</v>
      </c>
    </row>
    <row r="2263" spans="1:21" x14ac:dyDescent="0.3">
      <c r="A2263" s="1" t="s">
        <v>9754</v>
      </c>
      <c r="B2263" t="s">
        <v>565</v>
      </c>
      <c r="C2263" t="s">
        <v>9756</v>
      </c>
      <c r="D2263">
        <v>2517946</v>
      </c>
      <c r="E2263" t="s">
        <v>9754</v>
      </c>
      <c r="G2263" t="s">
        <v>9757</v>
      </c>
      <c r="H2263">
        <v>1</v>
      </c>
      <c r="J2263">
        <v>45</v>
      </c>
      <c r="K2263" s="1" t="s">
        <v>453</v>
      </c>
      <c r="L2263" t="s">
        <v>9755</v>
      </c>
      <c r="M2263">
        <v>17126</v>
      </c>
      <c r="N2263">
        <v>0</v>
      </c>
      <c r="O2263">
        <v>26</v>
      </c>
      <c r="P2263" t="s">
        <v>14119</v>
      </c>
      <c r="Q2263" t="s">
        <v>347</v>
      </c>
      <c r="R2263" t="s">
        <v>1056</v>
      </c>
      <c r="T2263" t="s">
        <v>473</v>
      </c>
      <c r="U2263" t="s">
        <v>296</v>
      </c>
    </row>
    <row r="2264" spans="1:21" x14ac:dyDescent="0.3">
      <c r="A2264" s="1" t="s">
        <v>9758</v>
      </c>
      <c r="B2264" t="s">
        <v>453</v>
      </c>
      <c r="C2264" t="s">
        <v>9759</v>
      </c>
      <c r="D2264">
        <v>4035538</v>
      </c>
      <c r="E2264" t="s">
        <v>9758</v>
      </c>
      <c r="F2264" t="s">
        <v>901</v>
      </c>
      <c r="G2264" t="s">
        <v>9760</v>
      </c>
      <c r="H2264">
        <v>1</v>
      </c>
      <c r="J2264">
        <v>32</v>
      </c>
      <c r="K2264" s="1" t="s">
        <v>453</v>
      </c>
      <c r="L2264" t="s">
        <v>2495</v>
      </c>
      <c r="M2264">
        <v>20882</v>
      </c>
      <c r="N2264">
        <v>0</v>
      </c>
      <c r="O2264">
        <v>22</v>
      </c>
      <c r="P2264" t="s">
        <v>14120</v>
      </c>
      <c r="Q2264" t="s">
        <v>403</v>
      </c>
      <c r="R2264" t="s">
        <v>377</v>
      </c>
      <c r="T2264" t="s">
        <v>649</v>
      </c>
      <c r="U2264" t="s">
        <v>300</v>
      </c>
    </row>
    <row r="2265" spans="1:21" x14ac:dyDescent="0.3">
      <c r="A2265" s="1" t="s">
        <v>62</v>
      </c>
      <c r="B2265" t="s">
        <v>439</v>
      </c>
      <c r="C2265" t="s">
        <v>9763</v>
      </c>
      <c r="D2265">
        <v>4333</v>
      </c>
      <c r="E2265" t="s">
        <v>62</v>
      </c>
      <c r="G2265" t="s">
        <v>9764</v>
      </c>
      <c r="H2265">
        <v>2</v>
      </c>
      <c r="I2265" t="s">
        <v>9762</v>
      </c>
      <c r="J2265">
        <v>3</v>
      </c>
      <c r="K2265" s="1" t="s">
        <v>439</v>
      </c>
      <c r="L2265" t="s">
        <v>298</v>
      </c>
      <c r="M2265">
        <v>3388</v>
      </c>
      <c r="N2265">
        <v>17</v>
      </c>
      <c r="O2265">
        <v>44</v>
      </c>
      <c r="P2265" t="s">
        <v>14121</v>
      </c>
      <c r="Q2265" t="s">
        <v>494</v>
      </c>
      <c r="R2265" t="s">
        <v>358</v>
      </c>
      <c r="T2265" t="s">
        <v>603</v>
      </c>
      <c r="U2265" t="s">
        <v>296</v>
      </c>
    </row>
    <row r="2266" spans="1:21" x14ac:dyDescent="0.3">
      <c r="A2266" s="1" t="s">
        <v>7788</v>
      </c>
      <c r="B2266" t="s">
        <v>439</v>
      </c>
      <c r="C2266" t="s">
        <v>9767</v>
      </c>
      <c r="D2266">
        <v>9329</v>
      </c>
      <c r="E2266" t="s">
        <v>7788</v>
      </c>
      <c r="G2266" t="s">
        <v>9768</v>
      </c>
      <c r="H2266">
        <v>2</v>
      </c>
      <c r="I2266" t="s">
        <v>9766</v>
      </c>
      <c r="J2266">
        <v>9</v>
      </c>
      <c r="K2266" s="1" t="s">
        <v>439</v>
      </c>
      <c r="L2266" t="s">
        <v>9765</v>
      </c>
      <c r="M2266">
        <v>4354</v>
      </c>
      <c r="N2266">
        <v>14</v>
      </c>
      <c r="O2266">
        <v>37</v>
      </c>
      <c r="P2266" t="s">
        <v>14122</v>
      </c>
      <c r="Q2266" t="s">
        <v>362</v>
      </c>
      <c r="R2266" t="s">
        <v>794</v>
      </c>
      <c r="T2266" t="s">
        <v>717</v>
      </c>
      <c r="U2266" t="s">
        <v>296</v>
      </c>
    </row>
    <row r="2267" spans="1:21" x14ac:dyDescent="0.3">
      <c r="A2267" s="1" t="s">
        <v>9769</v>
      </c>
      <c r="B2267" t="s">
        <v>350</v>
      </c>
      <c r="C2267" t="s">
        <v>9771</v>
      </c>
      <c r="D2267">
        <v>2969896</v>
      </c>
      <c r="E2267" t="s">
        <v>9769</v>
      </c>
      <c r="F2267" t="s">
        <v>539</v>
      </c>
      <c r="G2267" t="s">
        <v>3721</v>
      </c>
      <c r="H2267">
        <v>3</v>
      </c>
      <c r="I2267" t="s">
        <v>9770</v>
      </c>
      <c r="J2267">
        <v>14</v>
      </c>
      <c r="K2267" s="1" t="s">
        <v>350</v>
      </c>
      <c r="L2267" t="s">
        <v>7781</v>
      </c>
      <c r="M2267">
        <v>18660</v>
      </c>
      <c r="N2267">
        <v>3</v>
      </c>
      <c r="O2267">
        <v>25</v>
      </c>
      <c r="P2267" t="s">
        <v>14123</v>
      </c>
      <c r="Q2267" t="s">
        <v>347</v>
      </c>
      <c r="R2267" t="s">
        <v>387</v>
      </c>
      <c r="T2267" t="s">
        <v>4669</v>
      </c>
      <c r="U2267" t="s">
        <v>306</v>
      </c>
    </row>
    <row r="2268" spans="1:21" x14ac:dyDescent="0.3">
      <c r="A2268" s="1" t="s">
        <v>9772</v>
      </c>
      <c r="C2268" t="s">
        <v>9774</v>
      </c>
      <c r="E2268" t="s">
        <v>9772</v>
      </c>
      <c r="J2268">
        <v>0</v>
      </c>
      <c r="K2268" s="1" t="s">
        <v>297</v>
      </c>
      <c r="L2268" t="s">
        <v>9773</v>
      </c>
      <c r="M2268">
        <v>19775</v>
      </c>
      <c r="N2268">
        <v>0</v>
      </c>
      <c r="P2268" t="s">
        <v>14124</v>
      </c>
      <c r="Q2268" t="s">
        <v>297</v>
      </c>
      <c r="R2268" t="s">
        <v>297</v>
      </c>
      <c r="T2268" t="s">
        <v>333</v>
      </c>
      <c r="U2268" t="s">
        <v>296</v>
      </c>
    </row>
    <row r="2269" spans="1:21" x14ac:dyDescent="0.3">
      <c r="A2269" s="1" t="s">
        <v>9775</v>
      </c>
      <c r="B2269" t="s">
        <v>350</v>
      </c>
      <c r="C2269" t="s">
        <v>9777</v>
      </c>
      <c r="E2269" t="s">
        <v>9775</v>
      </c>
      <c r="G2269" t="s">
        <v>7486</v>
      </c>
      <c r="J2269">
        <v>0</v>
      </c>
      <c r="K2269" s="1" t="s">
        <v>350</v>
      </c>
      <c r="L2269" t="s">
        <v>9776</v>
      </c>
      <c r="M2269">
        <v>21534</v>
      </c>
      <c r="N2269">
        <v>0</v>
      </c>
      <c r="O2269">
        <v>23</v>
      </c>
      <c r="P2269" t="s">
        <v>14125</v>
      </c>
      <c r="Q2269" t="s">
        <v>331</v>
      </c>
      <c r="R2269" t="s">
        <v>653</v>
      </c>
      <c r="T2269" t="s">
        <v>660</v>
      </c>
      <c r="U2269" t="s">
        <v>296</v>
      </c>
    </row>
    <row r="2270" spans="1:21" x14ac:dyDescent="0.3">
      <c r="A2270" s="1" t="s">
        <v>9778</v>
      </c>
      <c r="B2270" t="s">
        <v>323</v>
      </c>
      <c r="C2270" t="s">
        <v>9781</v>
      </c>
      <c r="D2270">
        <v>3125891</v>
      </c>
      <c r="E2270" t="s">
        <v>9778</v>
      </c>
      <c r="G2270" t="s">
        <v>2515</v>
      </c>
      <c r="I2270" t="s">
        <v>9780</v>
      </c>
      <c r="J2270">
        <v>87</v>
      </c>
      <c r="K2270" s="1" t="s">
        <v>323</v>
      </c>
      <c r="L2270" t="s">
        <v>9779</v>
      </c>
      <c r="M2270">
        <v>20464</v>
      </c>
      <c r="N2270">
        <v>1</v>
      </c>
      <c r="O2270">
        <v>23</v>
      </c>
      <c r="P2270" t="s">
        <v>14126</v>
      </c>
      <c r="Q2270" t="s">
        <v>305</v>
      </c>
      <c r="R2270" t="s">
        <v>410</v>
      </c>
      <c r="T2270" t="s">
        <v>707</v>
      </c>
      <c r="U2270" t="s">
        <v>296</v>
      </c>
    </row>
    <row r="2271" spans="1:21" x14ac:dyDescent="0.3">
      <c r="A2271" s="1" t="s">
        <v>9782</v>
      </c>
      <c r="B2271" t="s">
        <v>323</v>
      </c>
      <c r="C2271" t="s">
        <v>9783</v>
      </c>
      <c r="D2271">
        <v>3929924</v>
      </c>
      <c r="E2271" t="s">
        <v>9782</v>
      </c>
      <c r="F2271" t="s">
        <v>922</v>
      </c>
      <c r="G2271" t="s">
        <v>3668</v>
      </c>
      <c r="H2271">
        <v>3</v>
      </c>
      <c r="J2271">
        <v>81</v>
      </c>
      <c r="K2271" s="1" t="s">
        <v>323</v>
      </c>
      <c r="L2271" t="s">
        <v>6572</v>
      </c>
      <c r="M2271">
        <v>20770</v>
      </c>
      <c r="N2271">
        <v>0</v>
      </c>
      <c r="O2271">
        <v>22</v>
      </c>
      <c r="P2271" t="s">
        <v>14127</v>
      </c>
      <c r="Q2271" t="s">
        <v>1359</v>
      </c>
      <c r="R2271" t="s">
        <v>1520</v>
      </c>
      <c r="T2271" t="s">
        <v>862</v>
      </c>
      <c r="U2271" t="s">
        <v>300</v>
      </c>
    </row>
    <row r="2272" spans="1:21" x14ac:dyDescent="0.3">
      <c r="A2272" s="1" t="s">
        <v>9784</v>
      </c>
      <c r="C2272" t="s">
        <v>9786</v>
      </c>
      <c r="E2272" t="s">
        <v>9784</v>
      </c>
      <c r="J2272">
        <v>0</v>
      </c>
      <c r="K2272" s="1" t="s">
        <v>297</v>
      </c>
      <c r="L2272" t="s">
        <v>9785</v>
      </c>
      <c r="M2272">
        <v>17879</v>
      </c>
      <c r="P2272" t="s">
        <v>14128</v>
      </c>
      <c r="Q2272" t="s">
        <v>297</v>
      </c>
      <c r="R2272" t="s">
        <v>297</v>
      </c>
      <c r="T2272" t="s">
        <v>1100</v>
      </c>
      <c r="U2272" t="s">
        <v>296</v>
      </c>
    </row>
    <row r="2273" spans="1:21" x14ac:dyDescent="0.3">
      <c r="A2273" s="1" t="s">
        <v>9787</v>
      </c>
      <c r="B2273" t="s">
        <v>350</v>
      </c>
      <c r="C2273" t="s">
        <v>9789</v>
      </c>
      <c r="D2273">
        <v>4246250</v>
      </c>
      <c r="E2273" t="s">
        <v>9787</v>
      </c>
      <c r="F2273" t="s">
        <v>329</v>
      </c>
      <c r="J2273">
        <v>12</v>
      </c>
      <c r="K2273" s="1" t="s">
        <v>350</v>
      </c>
      <c r="L2273" t="s">
        <v>9788</v>
      </c>
      <c r="M2273">
        <v>21541</v>
      </c>
      <c r="N2273">
        <v>0</v>
      </c>
      <c r="P2273" t="s">
        <v>14129</v>
      </c>
      <c r="Q2273" t="s">
        <v>331</v>
      </c>
      <c r="R2273" t="s">
        <v>358</v>
      </c>
      <c r="T2273" t="s">
        <v>559</v>
      </c>
      <c r="U2273" t="s">
        <v>300</v>
      </c>
    </row>
    <row r="2274" spans="1:21" x14ac:dyDescent="0.3">
      <c r="A2274" s="1" t="s">
        <v>9790</v>
      </c>
      <c r="B2274" t="s">
        <v>350</v>
      </c>
      <c r="C2274" t="s">
        <v>9791</v>
      </c>
      <c r="D2274">
        <v>2971471</v>
      </c>
      <c r="E2274" t="s">
        <v>9790</v>
      </c>
      <c r="G2274" t="s">
        <v>2792</v>
      </c>
      <c r="J2274">
        <v>13</v>
      </c>
      <c r="K2274" s="1" t="s">
        <v>8430</v>
      </c>
      <c r="L2274" t="s">
        <v>371</v>
      </c>
      <c r="M2274">
        <v>19633</v>
      </c>
      <c r="N2274">
        <v>2</v>
      </c>
      <c r="O2274">
        <v>25</v>
      </c>
      <c r="P2274" t="s">
        <v>14130</v>
      </c>
      <c r="Q2274" t="s">
        <v>362</v>
      </c>
      <c r="R2274" t="s">
        <v>571</v>
      </c>
      <c r="T2274" t="s">
        <v>466</v>
      </c>
      <c r="U2274" t="s">
        <v>296</v>
      </c>
    </row>
    <row r="2275" spans="1:21" x14ac:dyDescent="0.3">
      <c r="A2275" s="1" t="s">
        <v>9792</v>
      </c>
      <c r="B2275" t="s">
        <v>453</v>
      </c>
      <c r="C2275" t="s">
        <v>9795</v>
      </c>
      <c r="D2275">
        <v>3137094</v>
      </c>
      <c r="E2275" t="s">
        <v>9792</v>
      </c>
      <c r="G2275" t="s">
        <v>2617</v>
      </c>
      <c r="H2275">
        <v>7</v>
      </c>
      <c r="J2275">
        <v>40</v>
      </c>
      <c r="K2275" s="1" t="s">
        <v>453</v>
      </c>
      <c r="L2275" t="s">
        <v>9794</v>
      </c>
      <c r="M2275">
        <v>18627</v>
      </c>
      <c r="N2275">
        <v>0</v>
      </c>
      <c r="O2275">
        <v>26</v>
      </c>
      <c r="P2275" t="s">
        <v>14131</v>
      </c>
      <c r="Q2275" t="s">
        <v>331</v>
      </c>
      <c r="R2275" t="s">
        <v>514</v>
      </c>
      <c r="T2275" t="s">
        <v>9793</v>
      </c>
      <c r="U2275" t="s">
        <v>296</v>
      </c>
    </row>
    <row r="2276" spans="1:21" x14ac:dyDescent="0.3">
      <c r="A2276" s="1" t="s">
        <v>9796</v>
      </c>
      <c r="B2276" t="s">
        <v>350</v>
      </c>
      <c r="C2276" t="s">
        <v>9798</v>
      </c>
      <c r="D2276">
        <v>3138759</v>
      </c>
      <c r="E2276" t="s">
        <v>9796</v>
      </c>
      <c r="G2276" t="s">
        <v>1771</v>
      </c>
      <c r="J2276">
        <v>84</v>
      </c>
      <c r="K2276" s="1" t="s">
        <v>350</v>
      </c>
      <c r="L2276" t="s">
        <v>9797</v>
      </c>
      <c r="M2276">
        <v>21419</v>
      </c>
      <c r="N2276">
        <v>0</v>
      </c>
      <c r="O2276">
        <v>23</v>
      </c>
      <c r="P2276" t="s">
        <v>14132</v>
      </c>
      <c r="Q2276" t="s">
        <v>426</v>
      </c>
      <c r="R2276" t="s">
        <v>438</v>
      </c>
      <c r="T2276" t="s">
        <v>2892</v>
      </c>
      <c r="U2276" t="s">
        <v>296</v>
      </c>
    </row>
    <row r="2277" spans="1:21" x14ac:dyDescent="0.3">
      <c r="A2277" s="1" t="s">
        <v>9799</v>
      </c>
      <c r="B2277" t="s">
        <v>453</v>
      </c>
      <c r="C2277" t="s">
        <v>9802</v>
      </c>
      <c r="D2277">
        <v>4339834</v>
      </c>
      <c r="E2277" t="s">
        <v>9799</v>
      </c>
      <c r="F2277" t="s">
        <v>337</v>
      </c>
      <c r="G2277" t="s">
        <v>3993</v>
      </c>
      <c r="I2277" t="s">
        <v>9801</v>
      </c>
      <c r="J2277">
        <v>45</v>
      </c>
      <c r="K2277" s="1" t="s">
        <v>453</v>
      </c>
      <c r="L2277" t="s">
        <v>9800</v>
      </c>
      <c r="M2277">
        <v>20534</v>
      </c>
      <c r="N2277">
        <v>1</v>
      </c>
      <c r="O2277">
        <v>23</v>
      </c>
      <c r="P2277" t="s">
        <v>14133</v>
      </c>
      <c r="Q2277" t="s">
        <v>362</v>
      </c>
      <c r="R2277" t="s">
        <v>840</v>
      </c>
      <c r="T2277" t="s">
        <v>324</v>
      </c>
      <c r="U2277" t="s">
        <v>306</v>
      </c>
    </row>
    <row r="2278" spans="1:21" x14ac:dyDescent="0.3">
      <c r="A2278" s="1" t="s">
        <v>9803</v>
      </c>
      <c r="B2278" t="s">
        <v>313</v>
      </c>
      <c r="C2278" t="s">
        <v>9805</v>
      </c>
      <c r="D2278">
        <v>4459</v>
      </c>
      <c r="E2278" t="s">
        <v>9803</v>
      </c>
      <c r="G2278" t="s">
        <v>9806</v>
      </c>
      <c r="I2278" t="s">
        <v>9804</v>
      </c>
      <c r="J2278">
        <v>3</v>
      </c>
      <c r="K2278" s="1" t="s">
        <v>313</v>
      </c>
      <c r="L2278" t="s">
        <v>4604</v>
      </c>
      <c r="M2278">
        <v>2428</v>
      </c>
      <c r="N2278">
        <v>16</v>
      </c>
      <c r="O2278">
        <v>39</v>
      </c>
      <c r="P2278" t="s">
        <v>14134</v>
      </c>
      <c r="Q2278" t="s">
        <v>295</v>
      </c>
      <c r="R2278" t="s">
        <v>956</v>
      </c>
      <c r="T2278" t="s">
        <v>3474</v>
      </c>
      <c r="U2278" t="s">
        <v>296</v>
      </c>
    </row>
    <row r="2279" spans="1:21" x14ac:dyDescent="0.3">
      <c r="A2279" s="1" t="s">
        <v>9808</v>
      </c>
      <c r="B2279" t="s">
        <v>350</v>
      </c>
      <c r="C2279" t="s">
        <v>9810</v>
      </c>
      <c r="D2279">
        <v>2577153</v>
      </c>
      <c r="E2279" t="s">
        <v>9808</v>
      </c>
      <c r="G2279" t="s">
        <v>866</v>
      </c>
      <c r="J2279">
        <v>14</v>
      </c>
      <c r="K2279" s="1" t="s">
        <v>350</v>
      </c>
      <c r="L2279" t="s">
        <v>9809</v>
      </c>
      <c r="M2279">
        <v>18583</v>
      </c>
      <c r="N2279">
        <v>0</v>
      </c>
      <c r="O2279">
        <v>27</v>
      </c>
      <c r="P2279" t="s">
        <v>14135</v>
      </c>
      <c r="Q2279" t="s">
        <v>310</v>
      </c>
      <c r="R2279" t="s">
        <v>343</v>
      </c>
      <c r="T2279" t="s">
        <v>6851</v>
      </c>
      <c r="U2279" t="s">
        <v>296</v>
      </c>
    </row>
    <row r="2280" spans="1:21" x14ac:dyDescent="0.3">
      <c r="A2280" s="1" t="s">
        <v>9811</v>
      </c>
      <c r="B2280" t="s">
        <v>323</v>
      </c>
      <c r="C2280" t="s">
        <v>9814</v>
      </c>
      <c r="D2280">
        <v>3040071</v>
      </c>
      <c r="E2280" t="s">
        <v>9811</v>
      </c>
      <c r="F2280" t="s">
        <v>710</v>
      </c>
      <c r="G2280" t="s">
        <v>9815</v>
      </c>
      <c r="I2280" t="s">
        <v>9813</v>
      </c>
      <c r="J2280">
        <v>86</v>
      </c>
      <c r="K2280" s="1" t="s">
        <v>323</v>
      </c>
      <c r="L2280" t="s">
        <v>9812</v>
      </c>
      <c r="M2280">
        <v>19424</v>
      </c>
      <c r="N2280">
        <v>2</v>
      </c>
      <c r="O2280">
        <v>24</v>
      </c>
      <c r="P2280" t="s">
        <v>14136</v>
      </c>
      <c r="Q2280" t="s">
        <v>426</v>
      </c>
      <c r="R2280" t="s">
        <v>197</v>
      </c>
      <c r="T2280" t="s">
        <v>612</v>
      </c>
      <c r="U2280" t="s">
        <v>306</v>
      </c>
    </row>
    <row r="2281" spans="1:21" x14ac:dyDescent="0.3">
      <c r="A2281" s="1" t="s">
        <v>9816</v>
      </c>
      <c r="B2281" t="s">
        <v>323</v>
      </c>
      <c r="C2281" t="s">
        <v>9819</v>
      </c>
      <c r="D2281">
        <v>2580330</v>
      </c>
      <c r="E2281" t="s">
        <v>9816</v>
      </c>
      <c r="F2281" t="s">
        <v>880</v>
      </c>
      <c r="G2281" t="s">
        <v>9807</v>
      </c>
      <c r="H2281">
        <v>4</v>
      </c>
      <c r="I2281" t="s">
        <v>9818</v>
      </c>
      <c r="J2281">
        <v>46</v>
      </c>
      <c r="K2281" s="1" t="s">
        <v>323</v>
      </c>
      <c r="L2281" t="s">
        <v>3792</v>
      </c>
      <c r="M2281">
        <v>18094</v>
      </c>
      <c r="N2281">
        <v>3</v>
      </c>
      <c r="O2281">
        <v>25</v>
      </c>
      <c r="P2281" t="s">
        <v>14137</v>
      </c>
      <c r="Q2281" t="s">
        <v>295</v>
      </c>
      <c r="R2281" t="s">
        <v>745</v>
      </c>
      <c r="T2281" t="s">
        <v>9817</v>
      </c>
      <c r="U2281" t="s">
        <v>300</v>
      </c>
    </row>
    <row r="2282" spans="1:21" x14ac:dyDescent="0.3">
      <c r="A2282" s="1" t="s">
        <v>215</v>
      </c>
      <c r="B2282" t="s">
        <v>350</v>
      </c>
      <c r="C2282" t="s">
        <v>9821</v>
      </c>
      <c r="D2282">
        <v>5528</v>
      </c>
      <c r="E2282" t="s">
        <v>215</v>
      </c>
      <c r="F2282" t="s">
        <v>342</v>
      </c>
      <c r="G2282" t="s">
        <v>9322</v>
      </c>
      <c r="H2282">
        <v>1</v>
      </c>
      <c r="I2282" t="s">
        <v>9820</v>
      </c>
      <c r="J2282">
        <v>11</v>
      </c>
      <c r="K2282" s="1" t="s">
        <v>350</v>
      </c>
      <c r="L2282" t="s">
        <v>2389</v>
      </c>
      <c r="M2282">
        <v>5571</v>
      </c>
      <c r="N2282">
        <v>15</v>
      </c>
      <c r="O2282">
        <v>35</v>
      </c>
      <c r="P2282" t="s">
        <v>14138</v>
      </c>
      <c r="Q2282" t="s">
        <v>320</v>
      </c>
      <c r="R2282" t="s">
        <v>977</v>
      </c>
      <c r="T2282" t="s">
        <v>3073</v>
      </c>
      <c r="U2282" t="s">
        <v>300</v>
      </c>
    </row>
    <row r="2283" spans="1:21" x14ac:dyDescent="0.3">
      <c r="A2283" s="1" t="s">
        <v>9822</v>
      </c>
      <c r="B2283" t="s">
        <v>453</v>
      </c>
      <c r="C2283" t="s">
        <v>9825</v>
      </c>
      <c r="D2283">
        <v>3423412</v>
      </c>
      <c r="E2283" t="s">
        <v>9822</v>
      </c>
      <c r="G2283" t="s">
        <v>7492</v>
      </c>
      <c r="J2283">
        <v>38</v>
      </c>
      <c r="K2283" s="1" t="s">
        <v>453</v>
      </c>
      <c r="L2283" t="s">
        <v>9824</v>
      </c>
      <c r="M2283">
        <v>17254</v>
      </c>
      <c r="N2283">
        <v>1</v>
      </c>
      <c r="O2283">
        <v>30</v>
      </c>
      <c r="P2283" t="s">
        <v>14139</v>
      </c>
      <c r="Q2283" t="s">
        <v>347</v>
      </c>
      <c r="R2283" t="s">
        <v>689</v>
      </c>
      <c r="T2283" t="s">
        <v>9823</v>
      </c>
      <c r="U2283" t="s">
        <v>296</v>
      </c>
    </row>
    <row r="2284" spans="1:21" x14ac:dyDescent="0.3">
      <c r="A2284" s="1" t="s">
        <v>9826</v>
      </c>
      <c r="B2284" t="s">
        <v>323</v>
      </c>
      <c r="C2284" t="s">
        <v>9828</v>
      </c>
      <c r="D2284">
        <v>14215</v>
      </c>
      <c r="E2284" t="s">
        <v>9826</v>
      </c>
      <c r="F2284" t="s">
        <v>710</v>
      </c>
      <c r="G2284" t="s">
        <v>9829</v>
      </c>
      <c r="H2284">
        <v>1</v>
      </c>
      <c r="I2284" t="s">
        <v>9827</v>
      </c>
      <c r="J2284">
        <v>85</v>
      </c>
      <c r="K2284" s="1" t="s">
        <v>323</v>
      </c>
      <c r="L2284" t="s">
        <v>829</v>
      </c>
      <c r="M2284">
        <v>12777</v>
      </c>
      <c r="N2284">
        <v>8</v>
      </c>
      <c r="O2284">
        <v>31</v>
      </c>
      <c r="P2284" t="s">
        <v>14140</v>
      </c>
      <c r="Q2284" t="s">
        <v>305</v>
      </c>
      <c r="R2284" t="s">
        <v>197</v>
      </c>
      <c r="T2284" t="s">
        <v>344</v>
      </c>
      <c r="U2284" t="s">
        <v>300</v>
      </c>
    </row>
    <row r="2285" spans="1:21" x14ac:dyDescent="0.3">
      <c r="A2285" s="1" t="s">
        <v>9830</v>
      </c>
      <c r="B2285" t="s">
        <v>453</v>
      </c>
      <c r="C2285" t="s">
        <v>9832</v>
      </c>
      <c r="D2285">
        <v>4048244</v>
      </c>
      <c r="E2285" t="s">
        <v>9830</v>
      </c>
      <c r="F2285" t="s">
        <v>647</v>
      </c>
      <c r="G2285" t="s">
        <v>9833</v>
      </c>
      <c r="H2285">
        <v>2</v>
      </c>
      <c r="J2285">
        <v>22</v>
      </c>
      <c r="K2285" s="1" t="s">
        <v>453</v>
      </c>
      <c r="L2285" t="s">
        <v>9831</v>
      </c>
      <c r="M2285">
        <v>20868</v>
      </c>
      <c r="N2285">
        <v>0</v>
      </c>
      <c r="O2285">
        <v>21</v>
      </c>
      <c r="P2285" t="s">
        <v>14141</v>
      </c>
      <c r="Q2285" t="s">
        <v>362</v>
      </c>
      <c r="R2285" t="s">
        <v>312</v>
      </c>
      <c r="T2285" t="s">
        <v>2223</v>
      </c>
      <c r="U2285" t="s">
        <v>300</v>
      </c>
    </row>
    <row r="2286" spans="1:21" x14ac:dyDescent="0.3">
      <c r="A2286" s="1" t="s">
        <v>9834</v>
      </c>
      <c r="B2286" t="s">
        <v>350</v>
      </c>
      <c r="C2286" t="s">
        <v>9836</v>
      </c>
      <c r="D2286">
        <v>15705</v>
      </c>
      <c r="E2286" t="s">
        <v>9834</v>
      </c>
      <c r="G2286" t="s">
        <v>9651</v>
      </c>
      <c r="H2286">
        <v>3</v>
      </c>
      <c r="I2286" t="s">
        <v>9835</v>
      </c>
      <c r="J2286">
        <v>10</v>
      </c>
      <c r="K2286" s="1" t="s">
        <v>350</v>
      </c>
      <c r="L2286" t="s">
        <v>1729</v>
      </c>
      <c r="M2286">
        <v>14587</v>
      </c>
      <c r="N2286">
        <v>7</v>
      </c>
      <c r="O2286">
        <v>28</v>
      </c>
      <c r="P2286" t="s">
        <v>14142</v>
      </c>
      <c r="Q2286" t="s">
        <v>320</v>
      </c>
      <c r="R2286" t="s">
        <v>578</v>
      </c>
      <c r="S2286" t="s">
        <v>302</v>
      </c>
      <c r="T2286" t="s">
        <v>449</v>
      </c>
      <c r="U2286" t="s">
        <v>296</v>
      </c>
    </row>
    <row r="2287" spans="1:21" x14ac:dyDescent="0.3">
      <c r="A2287" s="1" t="s">
        <v>9837</v>
      </c>
      <c r="B2287" t="s">
        <v>350</v>
      </c>
      <c r="C2287" t="s">
        <v>3099</v>
      </c>
      <c r="D2287">
        <v>3054970</v>
      </c>
      <c r="E2287" t="s">
        <v>9837</v>
      </c>
      <c r="G2287" t="s">
        <v>2196</v>
      </c>
      <c r="J2287">
        <v>14</v>
      </c>
      <c r="K2287" s="1" t="s">
        <v>350</v>
      </c>
      <c r="L2287" t="s">
        <v>1252</v>
      </c>
      <c r="M2287">
        <v>19627</v>
      </c>
      <c r="N2287">
        <v>2</v>
      </c>
      <c r="O2287">
        <v>25</v>
      </c>
      <c r="P2287" t="s">
        <v>12344</v>
      </c>
      <c r="Q2287" t="s">
        <v>362</v>
      </c>
      <c r="R2287" t="s">
        <v>1187</v>
      </c>
      <c r="T2287" t="s">
        <v>324</v>
      </c>
      <c r="U2287" t="s">
        <v>296</v>
      </c>
    </row>
    <row r="2288" spans="1:21" x14ac:dyDescent="0.3">
      <c r="A2288" s="1" t="s">
        <v>9838</v>
      </c>
      <c r="B2288" t="s">
        <v>323</v>
      </c>
      <c r="C2288" t="s">
        <v>9841</v>
      </c>
      <c r="D2288">
        <v>3046705</v>
      </c>
      <c r="E2288" t="s">
        <v>9838</v>
      </c>
      <c r="F2288" t="s">
        <v>418</v>
      </c>
      <c r="G2288" t="s">
        <v>9842</v>
      </c>
      <c r="H2288">
        <v>5</v>
      </c>
      <c r="I2288" t="s">
        <v>9840</v>
      </c>
      <c r="J2288">
        <v>46</v>
      </c>
      <c r="K2288" s="1" t="s">
        <v>323</v>
      </c>
      <c r="L2288" t="s">
        <v>9839</v>
      </c>
      <c r="M2288">
        <v>19579</v>
      </c>
      <c r="N2288">
        <v>2</v>
      </c>
      <c r="O2288">
        <v>24</v>
      </c>
      <c r="P2288" t="s">
        <v>14143</v>
      </c>
      <c r="Q2288" t="s">
        <v>320</v>
      </c>
      <c r="R2288" t="s">
        <v>1002</v>
      </c>
      <c r="T2288" t="s">
        <v>1856</v>
      </c>
      <c r="U2288" t="s">
        <v>306</v>
      </c>
    </row>
    <row r="2289" spans="1:21" x14ac:dyDescent="0.3">
      <c r="A2289" s="1" t="s">
        <v>614</v>
      </c>
      <c r="B2289" t="s">
        <v>350</v>
      </c>
      <c r="C2289" t="s">
        <v>9845</v>
      </c>
      <c r="E2289" t="s">
        <v>614</v>
      </c>
      <c r="G2289" t="s">
        <v>9846</v>
      </c>
      <c r="J2289">
        <v>82</v>
      </c>
      <c r="K2289" s="1" t="s">
        <v>350</v>
      </c>
      <c r="L2289" t="s">
        <v>9844</v>
      </c>
      <c r="M2289">
        <v>5672</v>
      </c>
      <c r="N2289">
        <v>9</v>
      </c>
      <c r="O2289">
        <v>38</v>
      </c>
      <c r="P2289" t="s">
        <v>14144</v>
      </c>
      <c r="Q2289" t="s">
        <v>403</v>
      </c>
      <c r="R2289" t="s">
        <v>571</v>
      </c>
      <c r="T2289" t="s">
        <v>9843</v>
      </c>
      <c r="U2289" t="s">
        <v>296</v>
      </c>
    </row>
    <row r="2290" spans="1:21" x14ac:dyDescent="0.3">
      <c r="A2290" s="1" t="s">
        <v>9847</v>
      </c>
      <c r="B2290" t="s">
        <v>350</v>
      </c>
      <c r="C2290" t="s">
        <v>9850</v>
      </c>
      <c r="D2290">
        <v>3042452</v>
      </c>
      <c r="E2290" t="s">
        <v>9847</v>
      </c>
      <c r="G2290" t="s">
        <v>7181</v>
      </c>
      <c r="J2290">
        <v>18</v>
      </c>
      <c r="K2290" s="1" t="s">
        <v>350</v>
      </c>
      <c r="L2290" t="s">
        <v>9849</v>
      </c>
      <c r="M2290">
        <v>20198</v>
      </c>
      <c r="N2290">
        <v>1</v>
      </c>
      <c r="O2290">
        <v>24</v>
      </c>
      <c r="P2290" t="s">
        <v>14145</v>
      </c>
      <c r="Q2290" t="s">
        <v>310</v>
      </c>
      <c r="R2290" t="s">
        <v>842</v>
      </c>
      <c r="T2290" t="s">
        <v>9848</v>
      </c>
      <c r="U2290" t="s">
        <v>296</v>
      </c>
    </row>
    <row r="2291" spans="1:21" x14ac:dyDescent="0.3">
      <c r="A2291" s="1" t="s">
        <v>9851</v>
      </c>
      <c r="B2291" t="s">
        <v>323</v>
      </c>
      <c r="C2291" t="s">
        <v>9853</v>
      </c>
      <c r="D2291">
        <v>2510611</v>
      </c>
      <c r="E2291" t="s">
        <v>9851</v>
      </c>
      <c r="G2291" t="s">
        <v>5891</v>
      </c>
      <c r="J2291">
        <v>86</v>
      </c>
      <c r="K2291" s="1" t="s">
        <v>323</v>
      </c>
      <c r="L2291" t="s">
        <v>9852</v>
      </c>
      <c r="M2291">
        <v>16958</v>
      </c>
      <c r="N2291">
        <v>4</v>
      </c>
      <c r="O2291">
        <v>27</v>
      </c>
      <c r="P2291" t="s">
        <v>14146</v>
      </c>
      <c r="Q2291" t="s">
        <v>426</v>
      </c>
      <c r="R2291" t="s">
        <v>702</v>
      </c>
      <c r="T2291" t="s">
        <v>1664</v>
      </c>
      <c r="U2291" t="s">
        <v>296</v>
      </c>
    </row>
    <row r="2292" spans="1:21" x14ac:dyDescent="0.3">
      <c r="A2292" s="1" t="s">
        <v>9854</v>
      </c>
      <c r="B2292" t="s">
        <v>350</v>
      </c>
      <c r="C2292" t="s">
        <v>9855</v>
      </c>
      <c r="D2292">
        <v>15189</v>
      </c>
      <c r="E2292" t="s">
        <v>9854</v>
      </c>
      <c r="G2292" t="s">
        <v>4885</v>
      </c>
      <c r="H2292">
        <v>2</v>
      </c>
      <c r="J2292">
        <v>13</v>
      </c>
      <c r="K2292" s="1" t="s">
        <v>350</v>
      </c>
      <c r="L2292" t="s">
        <v>4604</v>
      </c>
      <c r="M2292">
        <v>14720</v>
      </c>
      <c r="N2292">
        <v>2</v>
      </c>
      <c r="O2292">
        <v>29</v>
      </c>
      <c r="P2292" t="s">
        <v>14147</v>
      </c>
      <c r="Q2292" t="s">
        <v>362</v>
      </c>
      <c r="R2292" t="s">
        <v>540</v>
      </c>
      <c r="T2292" t="s">
        <v>2533</v>
      </c>
      <c r="U2292" t="s">
        <v>296</v>
      </c>
    </row>
    <row r="2293" spans="1:21" x14ac:dyDescent="0.3">
      <c r="A2293" s="1" t="s">
        <v>9856</v>
      </c>
      <c r="B2293" t="s">
        <v>453</v>
      </c>
      <c r="C2293" t="s">
        <v>9858</v>
      </c>
      <c r="D2293">
        <v>2514166</v>
      </c>
      <c r="E2293" t="s">
        <v>9856</v>
      </c>
      <c r="G2293" t="s">
        <v>1230</v>
      </c>
      <c r="J2293">
        <v>40</v>
      </c>
      <c r="K2293" s="1" t="s">
        <v>453</v>
      </c>
      <c r="L2293" t="s">
        <v>9857</v>
      </c>
      <c r="M2293">
        <v>17236</v>
      </c>
      <c r="N2293">
        <v>0</v>
      </c>
      <c r="O2293">
        <v>26</v>
      </c>
      <c r="P2293" t="s">
        <v>14148</v>
      </c>
      <c r="Q2293" t="s">
        <v>362</v>
      </c>
      <c r="R2293" t="s">
        <v>432</v>
      </c>
      <c r="T2293" t="s">
        <v>9434</v>
      </c>
      <c r="U2293" t="s">
        <v>296</v>
      </c>
    </row>
    <row r="2294" spans="1:21" x14ac:dyDescent="0.3">
      <c r="A2294" s="1" t="s">
        <v>9859</v>
      </c>
      <c r="B2294" t="s">
        <v>565</v>
      </c>
      <c r="C2294" t="s">
        <v>9861</v>
      </c>
      <c r="D2294">
        <v>17315</v>
      </c>
      <c r="E2294" t="s">
        <v>9859</v>
      </c>
      <c r="F2294" t="s">
        <v>329</v>
      </c>
      <c r="G2294" t="s">
        <v>8417</v>
      </c>
      <c r="H2294">
        <v>6</v>
      </c>
      <c r="I2294" t="s">
        <v>9860</v>
      </c>
      <c r="J2294">
        <v>41</v>
      </c>
      <c r="K2294" s="1" t="s">
        <v>453</v>
      </c>
      <c r="L2294" t="s">
        <v>829</v>
      </c>
      <c r="M2294">
        <v>16378</v>
      </c>
      <c r="N2294">
        <v>5</v>
      </c>
      <c r="O2294">
        <v>27</v>
      </c>
      <c r="P2294" t="s">
        <v>14149</v>
      </c>
      <c r="Q2294" t="s">
        <v>331</v>
      </c>
      <c r="R2294" t="s">
        <v>699</v>
      </c>
      <c r="T2294" t="s">
        <v>612</v>
      </c>
      <c r="U2294" t="s">
        <v>300</v>
      </c>
    </row>
    <row r="2295" spans="1:21" x14ac:dyDescent="0.3">
      <c r="A2295" s="1" t="s">
        <v>9862</v>
      </c>
      <c r="B2295" t="s">
        <v>453</v>
      </c>
      <c r="C2295" t="s">
        <v>9863</v>
      </c>
      <c r="D2295">
        <v>3060919</v>
      </c>
      <c r="E2295" t="s">
        <v>9862</v>
      </c>
      <c r="F2295" t="s">
        <v>342</v>
      </c>
      <c r="G2295" t="s">
        <v>9864</v>
      </c>
      <c r="J2295">
        <v>4</v>
      </c>
      <c r="K2295" s="1" t="s">
        <v>453</v>
      </c>
      <c r="L2295" t="s">
        <v>5116</v>
      </c>
      <c r="M2295">
        <v>20804</v>
      </c>
      <c r="N2295">
        <v>0</v>
      </c>
      <c r="O2295">
        <v>24</v>
      </c>
      <c r="P2295" t="s">
        <v>14150</v>
      </c>
      <c r="Q2295" t="s">
        <v>331</v>
      </c>
      <c r="R2295" t="s">
        <v>1240</v>
      </c>
      <c r="T2295" t="s">
        <v>6364</v>
      </c>
      <c r="U2295" t="s">
        <v>300</v>
      </c>
    </row>
    <row r="2296" spans="1:21" x14ac:dyDescent="0.3">
      <c r="A2296" s="1" t="s">
        <v>9865</v>
      </c>
      <c r="B2296" t="s">
        <v>323</v>
      </c>
      <c r="C2296" t="s">
        <v>9868</v>
      </c>
      <c r="D2296">
        <v>14434</v>
      </c>
      <c r="E2296" t="s">
        <v>9865</v>
      </c>
      <c r="G2296" t="s">
        <v>9869</v>
      </c>
      <c r="J2296">
        <v>49</v>
      </c>
      <c r="K2296" s="1" t="s">
        <v>323</v>
      </c>
      <c r="L2296" t="s">
        <v>9867</v>
      </c>
      <c r="M2296">
        <v>13449</v>
      </c>
      <c r="N2296">
        <v>3</v>
      </c>
      <c r="O2296">
        <v>31</v>
      </c>
      <c r="P2296" t="s">
        <v>14151</v>
      </c>
      <c r="Q2296" t="s">
        <v>426</v>
      </c>
      <c r="R2296" t="s">
        <v>514</v>
      </c>
      <c r="T2296" t="s">
        <v>9866</v>
      </c>
      <c r="U2296" t="s">
        <v>296</v>
      </c>
    </row>
    <row r="2297" spans="1:21" x14ac:dyDescent="0.3">
      <c r="A2297" s="1" t="s">
        <v>9870</v>
      </c>
      <c r="B2297" t="s">
        <v>350</v>
      </c>
      <c r="C2297" t="s">
        <v>9872</v>
      </c>
      <c r="D2297">
        <v>16227</v>
      </c>
      <c r="E2297" t="s">
        <v>9870</v>
      </c>
      <c r="F2297" t="s">
        <v>316</v>
      </c>
      <c r="G2297" t="s">
        <v>8178</v>
      </c>
      <c r="H2297">
        <v>3</v>
      </c>
      <c r="I2297" t="s">
        <v>9871</v>
      </c>
      <c r="J2297">
        <v>81</v>
      </c>
      <c r="K2297" s="1" t="s">
        <v>350</v>
      </c>
      <c r="L2297" t="s">
        <v>9007</v>
      </c>
      <c r="M2297">
        <v>14850</v>
      </c>
      <c r="N2297">
        <v>6</v>
      </c>
      <c r="O2297">
        <v>28</v>
      </c>
      <c r="P2297" t="s">
        <v>14152</v>
      </c>
      <c r="Q2297" t="s">
        <v>331</v>
      </c>
      <c r="R2297" t="s">
        <v>540</v>
      </c>
      <c r="T2297" t="s">
        <v>1426</v>
      </c>
      <c r="U2297" t="s">
        <v>300</v>
      </c>
    </row>
    <row r="2298" spans="1:21" x14ac:dyDescent="0.3">
      <c r="A2298" s="1" t="s">
        <v>9873</v>
      </c>
      <c r="B2298" t="s">
        <v>313</v>
      </c>
      <c r="C2298" t="s">
        <v>9876</v>
      </c>
      <c r="D2298">
        <v>3042749</v>
      </c>
      <c r="E2298" t="s">
        <v>9873</v>
      </c>
      <c r="F2298" t="s">
        <v>555</v>
      </c>
      <c r="G2298" t="s">
        <v>9155</v>
      </c>
      <c r="H2298">
        <v>3</v>
      </c>
      <c r="I2298" t="s">
        <v>9875</v>
      </c>
      <c r="J2298">
        <v>5</v>
      </c>
      <c r="K2298" s="1" t="s">
        <v>313</v>
      </c>
      <c r="L2298" t="s">
        <v>9874</v>
      </c>
      <c r="M2298">
        <v>20055</v>
      </c>
      <c r="N2298">
        <v>1</v>
      </c>
      <c r="O2298">
        <v>24</v>
      </c>
      <c r="P2298" t="s">
        <v>14153</v>
      </c>
      <c r="Q2298" t="s">
        <v>331</v>
      </c>
      <c r="R2298" t="s">
        <v>782</v>
      </c>
      <c r="T2298" t="s">
        <v>2636</v>
      </c>
      <c r="U2298" t="s">
        <v>306</v>
      </c>
    </row>
    <row r="2299" spans="1:21" x14ac:dyDescent="0.3">
      <c r="A2299" s="1" t="s">
        <v>120</v>
      </c>
      <c r="B2299" t="s">
        <v>323</v>
      </c>
      <c r="C2299" t="s">
        <v>9878</v>
      </c>
      <c r="D2299">
        <v>16974</v>
      </c>
      <c r="E2299" t="s">
        <v>120</v>
      </c>
      <c r="F2299" t="s">
        <v>901</v>
      </c>
      <c r="G2299" t="s">
        <v>1689</v>
      </c>
      <c r="H2299">
        <v>1</v>
      </c>
      <c r="I2299" t="s">
        <v>9877</v>
      </c>
      <c r="J2299">
        <v>80</v>
      </c>
      <c r="K2299" s="1" t="s">
        <v>323</v>
      </c>
      <c r="L2299" t="s">
        <v>4380</v>
      </c>
      <c r="M2299">
        <v>15965</v>
      </c>
      <c r="N2299">
        <v>5</v>
      </c>
      <c r="O2299">
        <v>27</v>
      </c>
      <c r="P2299" t="s">
        <v>14154</v>
      </c>
      <c r="Q2299" t="s">
        <v>347</v>
      </c>
      <c r="R2299" t="s">
        <v>668</v>
      </c>
      <c r="T2299" t="s">
        <v>1858</v>
      </c>
      <c r="U2299" t="s">
        <v>300</v>
      </c>
    </row>
    <row r="2300" spans="1:21" x14ac:dyDescent="0.3">
      <c r="A2300" s="1" t="s">
        <v>9879</v>
      </c>
      <c r="B2300" t="s">
        <v>350</v>
      </c>
      <c r="C2300" t="s">
        <v>9882</v>
      </c>
      <c r="D2300">
        <v>3046401</v>
      </c>
      <c r="E2300" t="s">
        <v>9879</v>
      </c>
      <c r="F2300" t="s">
        <v>373</v>
      </c>
      <c r="G2300" t="s">
        <v>9883</v>
      </c>
      <c r="H2300">
        <v>2</v>
      </c>
      <c r="I2300" t="s">
        <v>9881</v>
      </c>
      <c r="J2300">
        <v>18</v>
      </c>
      <c r="K2300" s="1" t="s">
        <v>350</v>
      </c>
      <c r="L2300" t="s">
        <v>9880</v>
      </c>
      <c r="M2300">
        <v>20071</v>
      </c>
      <c r="N2300">
        <v>1</v>
      </c>
      <c r="O2300">
        <v>25</v>
      </c>
      <c r="P2300" t="s">
        <v>14155</v>
      </c>
      <c r="Q2300" t="s">
        <v>320</v>
      </c>
      <c r="R2300" t="s">
        <v>377</v>
      </c>
      <c r="T2300" t="s">
        <v>612</v>
      </c>
      <c r="U2300" t="s">
        <v>300</v>
      </c>
    </row>
    <row r="2301" spans="1:21" x14ac:dyDescent="0.3">
      <c r="A2301" s="1" t="s">
        <v>9884</v>
      </c>
      <c r="B2301" t="s">
        <v>350</v>
      </c>
      <c r="C2301" t="s">
        <v>9887</v>
      </c>
      <c r="D2301">
        <v>2973973</v>
      </c>
      <c r="E2301" t="s">
        <v>9884</v>
      </c>
      <c r="F2301" t="s">
        <v>329</v>
      </c>
      <c r="G2301" t="s">
        <v>5883</v>
      </c>
      <c r="I2301" t="s">
        <v>9886</v>
      </c>
      <c r="J2301">
        <v>18</v>
      </c>
      <c r="K2301" s="1" t="s">
        <v>350</v>
      </c>
      <c r="L2301" t="s">
        <v>3321</v>
      </c>
      <c r="M2301">
        <v>19234</v>
      </c>
      <c r="N2301">
        <v>2</v>
      </c>
      <c r="O2301">
        <v>25</v>
      </c>
      <c r="P2301" t="s">
        <v>14156</v>
      </c>
      <c r="Q2301" t="s">
        <v>310</v>
      </c>
      <c r="R2301" t="s">
        <v>395</v>
      </c>
      <c r="T2301" t="s">
        <v>9885</v>
      </c>
      <c r="U2301" t="s">
        <v>306</v>
      </c>
    </row>
    <row r="2302" spans="1:21" x14ac:dyDescent="0.3">
      <c r="A2302" s="1" t="s">
        <v>9888</v>
      </c>
      <c r="B2302" t="s">
        <v>350</v>
      </c>
      <c r="C2302" t="s">
        <v>9889</v>
      </c>
      <c r="D2302">
        <v>2577807</v>
      </c>
      <c r="E2302" t="s">
        <v>9888</v>
      </c>
      <c r="G2302" t="s">
        <v>493</v>
      </c>
      <c r="H2302">
        <v>4</v>
      </c>
      <c r="J2302">
        <v>14</v>
      </c>
      <c r="K2302" s="1" t="s">
        <v>350</v>
      </c>
      <c r="L2302" t="s">
        <v>7215</v>
      </c>
      <c r="M2302">
        <v>18743</v>
      </c>
      <c r="N2302">
        <v>3</v>
      </c>
      <c r="O2302">
        <v>26</v>
      </c>
      <c r="P2302" t="s">
        <v>14157</v>
      </c>
      <c r="Q2302" t="s">
        <v>347</v>
      </c>
      <c r="R2302" t="s">
        <v>438</v>
      </c>
      <c r="T2302" t="s">
        <v>649</v>
      </c>
      <c r="U2302" t="s">
        <v>296</v>
      </c>
    </row>
    <row r="2303" spans="1:21" x14ac:dyDescent="0.3">
      <c r="A2303" s="1" t="s">
        <v>9890</v>
      </c>
      <c r="B2303" t="s">
        <v>350</v>
      </c>
      <c r="C2303" t="s">
        <v>9891</v>
      </c>
      <c r="D2303">
        <v>16563</v>
      </c>
      <c r="E2303" t="s">
        <v>9890</v>
      </c>
      <c r="G2303" t="s">
        <v>9892</v>
      </c>
      <c r="J2303">
        <v>19</v>
      </c>
      <c r="K2303" s="1" t="s">
        <v>350</v>
      </c>
      <c r="L2303" t="s">
        <v>6374</v>
      </c>
      <c r="M2303">
        <v>17305</v>
      </c>
      <c r="N2303">
        <v>1</v>
      </c>
      <c r="O2303">
        <v>27</v>
      </c>
      <c r="P2303" t="s">
        <v>14158</v>
      </c>
      <c r="Q2303" t="s">
        <v>347</v>
      </c>
      <c r="R2303" t="s">
        <v>66</v>
      </c>
      <c r="T2303" t="s">
        <v>734</v>
      </c>
      <c r="U2303" t="s">
        <v>296</v>
      </c>
    </row>
    <row r="2304" spans="1:21" x14ac:dyDescent="0.3">
      <c r="A2304" s="1" t="s">
        <v>9893</v>
      </c>
      <c r="B2304" t="s">
        <v>453</v>
      </c>
      <c r="C2304" t="s">
        <v>9895</v>
      </c>
      <c r="D2304">
        <v>2514123</v>
      </c>
      <c r="E2304" t="s">
        <v>9893</v>
      </c>
      <c r="F2304" t="s">
        <v>710</v>
      </c>
      <c r="G2304" t="s">
        <v>1970</v>
      </c>
      <c r="H2304">
        <v>6</v>
      </c>
      <c r="I2304" t="s">
        <v>9894</v>
      </c>
      <c r="J2304">
        <v>22</v>
      </c>
      <c r="K2304" s="1" t="s">
        <v>453</v>
      </c>
      <c r="L2304" t="s">
        <v>950</v>
      </c>
      <c r="M2304">
        <v>16989</v>
      </c>
      <c r="N2304">
        <v>4</v>
      </c>
      <c r="O2304">
        <v>27</v>
      </c>
      <c r="P2304" t="s">
        <v>14159</v>
      </c>
      <c r="Q2304" t="s">
        <v>399</v>
      </c>
      <c r="R2304" t="s">
        <v>477</v>
      </c>
      <c r="T2304" t="s">
        <v>619</v>
      </c>
      <c r="U2304" t="s">
        <v>300</v>
      </c>
    </row>
    <row r="2305" spans="1:21" x14ac:dyDescent="0.3">
      <c r="A2305" s="1" t="s">
        <v>9896</v>
      </c>
      <c r="B2305" t="s">
        <v>350</v>
      </c>
      <c r="C2305" t="s">
        <v>9899</v>
      </c>
      <c r="E2305" t="s">
        <v>9896</v>
      </c>
      <c r="G2305" t="s">
        <v>9900</v>
      </c>
      <c r="J2305">
        <v>18</v>
      </c>
      <c r="K2305" s="1" t="s">
        <v>350</v>
      </c>
      <c r="L2305" t="s">
        <v>9898</v>
      </c>
      <c r="M2305">
        <v>10412</v>
      </c>
      <c r="N2305">
        <v>6</v>
      </c>
      <c r="O2305">
        <v>34</v>
      </c>
      <c r="P2305" t="s">
        <v>14160</v>
      </c>
      <c r="Q2305" t="s">
        <v>362</v>
      </c>
      <c r="R2305" t="s">
        <v>319</v>
      </c>
      <c r="T2305" t="s">
        <v>9897</v>
      </c>
      <c r="U2305" t="s">
        <v>296</v>
      </c>
    </row>
    <row r="2306" spans="1:21" x14ac:dyDescent="0.3">
      <c r="A2306" s="1" t="s">
        <v>9901</v>
      </c>
      <c r="C2306" t="s">
        <v>9903</v>
      </c>
      <c r="E2306" t="s">
        <v>9901</v>
      </c>
      <c r="J2306">
        <v>0</v>
      </c>
      <c r="K2306" s="1" t="s">
        <v>297</v>
      </c>
      <c r="L2306" t="s">
        <v>9902</v>
      </c>
      <c r="M2306">
        <v>18780</v>
      </c>
      <c r="N2306">
        <v>0</v>
      </c>
      <c r="P2306" t="s">
        <v>14161</v>
      </c>
      <c r="Q2306" t="s">
        <v>297</v>
      </c>
      <c r="R2306" t="s">
        <v>297</v>
      </c>
      <c r="T2306" t="s">
        <v>1849</v>
      </c>
      <c r="U2306" t="s">
        <v>296</v>
      </c>
    </row>
    <row r="2307" spans="1:21" x14ac:dyDescent="0.3">
      <c r="A2307" s="1" t="s">
        <v>9904</v>
      </c>
      <c r="B2307" t="s">
        <v>453</v>
      </c>
      <c r="C2307" t="s">
        <v>9906</v>
      </c>
      <c r="D2307">
        <v>3002265</v>
      </c>
      <c r="E2307" t="s">
        <v>9904</v>
      </c>
      <c r="F2307" t="s">
        <v>373</v>
      </c>
      <c r="G2307" t="s">
        <v>1074</v>
      </c>
      <c r="H2307">
        <v>5</v>
      </c>
      <c r="I2307" t="s">
        <v>9905</v>
      </c>
      <c r="J2307">
        <v>27</v>
      </c>
      <c r="K2307" s="1" t="s">
        <v>453</v>
      </c>
      <c r="L2307" t="s">
        <v>447</v>
      </c>
      <c r="M2307">
        <v>18152</v>
      </c>
      <c r="N2307">
        <v>3</v>
      </c>
      <c r="O2307">
        <v>25</v>
      </c>
      <c r="P2307" t="s">
        <v>14162</v>
      </c>
      <c r="Q2307" t="s">
        <v>347</v>
      </c>
      <c r="R2307" t="s">
        <v>614</v>
      </c>
      <c r="T2307" t="s">
        <v>2191</v>
      </c>
      <c r="U2307" t="s">
        <v>306</v>
      </c>
    </row>
    <row r="2308" spans="1:21" x14ac:dyDescent="0.3">
      <c r="A2308" s="1" t="s">
        <v>9907</v>
      </c>
      <c r="B2308" t="s">
        <v>323</v>
      </c>
      <c r="C2308" t="s">
        <v>9909</v>
      </c>
      <c r="D2308">
        <v>2512657</v>
      </c>
      <c r="E2308" t="s">
        <v>9907</v>
      </c>
      <c r="G2308" t="s">
        <v>9910</v>
      </c>
      <c r="I2308" t="s">
        <v>9908</v>
      </c>
      <c r="J2308">
        <v>80</v>
      </c>
      <c r="K2308" s="1" t="s">
        <v>323</v>
      </c>
      <c r="L2308" t="s">
        <v>3246</v>
      </c>
      <c r="M2308">
        <v>18280</v>
      </c>
      <c r="N2308">
        <v>3</v>
      </c>
      <c r="O2308">
        <v>32</v>
      </c>
      <c r="P2308" t="s">
        <v>14163</v>
      </c>
      <c r="Q2308" t="s">
        <v>295</v>
      </c>
      <c r="R2308" t="s">
        <v>1056</v>
      </c>
      <c r="T2308" t="s">
        <v>630</v>
      </c>
      <c r="U2308" t="s">
        <v>296</v>
      </c>
    </row>
    <row r="2309" spans="1:21" x14ac:dyDescent="0.3">
      <c r="A2309" s="1" t="s">
        <v>9911</v>
      </c>
      <c r="C2309" t="s">
        <v>9913</v>
      </c>
      <c r="E2309" t="s">
        <v>9911</v>
      </c>
      <c r="J2309">
        <v>0</v>
      </c>
      <c r="K2309" s="1" t="s">
        <v>297</v>
      </c>
      <c r="L2309" t="s">
        <v>9912</v>
      </c>
      <c r="M2309">
        <v>17896</v>
      </c>
      <c r="P2309" t="s">
        <v>14164</v>
      </c>
      <c r="Q2309" t="s">
        <v>297</v>
      </c>
      <c r="R2309" t="s">
        <v>297</v>
      </c>
      <c r="T2309" t="s">
        <v>3389</v>
      </c>
      <c r="U2309" t="s">
        <v>296</v>
      </c>
    </row>
    <row r="2310" spans="1:21" x14ac:dyDescent="0.3">
      <c r="A2310" s="1" t="s">
        <v>9914</v>
      </c>
      <c r="B2310" t="s">
        <v>313</v>
      </c>
      <c r="C2310" t="s">
        <v>9916</v>
      </c>
      <c r="D2310">
        <v>3078660</v>
      </c>
      <c r="E2310" t="s">
        <v>9914</v>
      </c>
      <c r="G2310" t="s">
        <v>2974</v>
      </c>
      <c r="H2310">
        <v>2</v>
      </c>
      <c r="I2310" t="s">
        <v>9915</v>
      </c>
      <c r="J2310">
        <v>6</v>
      </c>
      <c r="K2310" s="1" t="s">
        <v>313</v>
      </c>
      <c r="L2310" t="s">
        <v>2440</v>
      </c>
      <c r="M2310">
        <v>18525</v>
      </c>
      <c r="N2310">
        <v>3</v>
      </c>
      <c r="O2310">
        <v>26</v>
      </c>
      <c r="P2310" t="s">
        <v>14165</v>
      </c>
      <c r="Q2310" t="s">
        <v>331</v>
      </c>
      <c r="R2310" t="s">
        <v>595</v>
      </c>
      <c r="T2310" t="s">
        <v>1557</v>
      </c>
      <c r="U2310" t="s">
        <v>296</v>
      </c>
    </row>
    <row r="2311" spans="1:21" x14ac:dyDescent="0.3">
      <c r="A2311" s="1" t="s">
        <v>9917</v>
      </c>
      <c r="B2311" t="s">
        <v>350</v>
      </c>
      <c r="C2311" t="s">
        <v>9918</v>
      </c>
      <c r="D2311">
        <v>17131</v>
      </c>
      <c r="E2311" t="s">
        <v>9917</v>
      </c>
      <c r="G2311" t="s">
        <v>9919</v>
      </c>
      <c r="J2311">
        <v>3</v>
      </c>
      <c r="K2311" s="1" t="s">
        <v>350</v>
      </c>
      <c r="L2311" t="s">
        <v>7110</v>
      </c>
      <c r="M2311">
        <v>16250</v>
      </c>
      <c r="N2311">
        <v>2</v>
      </c>
      <c r="O2311">
        <v>27</v>
      </c>
      <c r="P2311" t="s">
        <v>14166</v>
      </c>
      <c r="Q2311" t="s">
        <v>362</v>
      </c>
      <c r="R2311" t="s">
        <v>66</v>
      </c>
      <c r="T2311" t="s">
        <v>1912</v>
      </c>
      <c r="U2311" t="s">
        <v>296</v>
      </c>
    </row>
    <row r="2312" spans="1:21" x14ac:dyDescent="0.3">
      <c r="A2312" s="1" t="s">
        <v>218</v>
      </c>
      <c r="B2312" t="s">
        <v>453</v>
      </c>
      <c r="C2312" t="s">
        <v>9921</v>
      </c>
      <c r="D2312">
        <v>2979477</v>
      </c>
      <c r="E2312" t="s">
        <v>218</v>
      </c>
      <c r="F2312" t="s">
        <v>539</v>
      </c>
      <c r="G2312" t="s">
        <v>1528</v>
      </c>
      <c r="H2312">
        <v>1</v>
      </c>
      <c r="I2312" t="s">
        <v>9920</v>
      </c>
      <c r="J2312">
        <v>26</v>
      </c>
      <c r="K2312" s="1" t="s">
        <v>453</v>
      </c>
      <c r="L2312" t="s">
        <v>691</v>
      </c>
      <c r="M2312">
        <v>16834</v>
      </c>
      <c r="N2312">
        <v>4</v>
      </c>
      <c r="O2312">
        <v>26</v>
      </c>
      <c r="P2312" t="s">
        <v>14167</v>
      </c>
      <c r="Q2312" t="s">
        <v>362</v>
      </c>
      <c r="R2312" t="s">
        <v>818</v>
      </c>
      <c r="T2312" t="s">
        <v>1711</v>
      </c>
      <c r="U2312" t="s">
        <v>300</v>
      </c>
    </row>
    <row r="2313" spans="1:21" x14ac:dyDescent="0.3">
      <c r="A2313" s="1" t="s">
        <v>9922</v>
      </c>
      <c r="B2313" t="s">
        <v>350</v>
      </c>
      <c r="C2313" t="s">
        <v>9924</v>
      </c>
      <c r="D2313">
        <v>3124069</v>
      </c>
      <c r="E2313" t="s">
        <v>9922</v>
      </c>
      <c r="F2313" t="s">
        <v>525</v>
      </c>
      <c r="G2313" t="s">
        <v>1576</v>
      </c>
      <c r="H2313">
        <v>3</v>
      </c>
      <c r="I2313" t="s">
        <v>9923</v>
      </c>
      <c r="J2313">
        <v>84</v>
      </c>
      <c r="K2313" s="1" t="s">
        <v>350</v>
      </c>
      <c r="L2313" t="s">
        <v>1706</v>
      </c>
      <c r="M2313">
        <v>19098</v>
      </c>
      <c r="N2313">
        <v>2</v>
      </c>
      <c r="O2313">
        <v>23</v>
      </c>
      <c r="P2313" t="s">
        <v>14168</v>
      </c>
      <c r="Q2313" t="s">
        <v>331</v>
      </c>
      <c r="R2313" t="s">
        <v>387</v>
      </c>
      <c r="T2313" t="s">
        <v>849</v>
      </c>
      <c r="U2313" t="s">
        <v>306</v>
      </c>
    </row>
    <row r="2314" spans="1:21" x14ac:dyDescent="0.3">
      <c r="A2314" s="1" t="s">
        <v>9925</v>
      </c>
      <c r="B2314" t="s">
        <v>453</v>
      </c>
      <c r="C2314" t="s">
        <v>9928</v>
      </c>
      <c r="D2314">
        <v>4212884</v>
      </c>
      <c r="E2314" t="s">
        <v>9925</v>
      </c>
      <c r="F2314" t="s">
        <v>880</v>
      </c>
      <c r="G2314" t="s">
        <v>3721</v>
      </c>
      <c r="H2314">
        <v>4</v>
      </c>
      <c r="I2314" t="s">
        <v>9927</v>
      </c>
      <c r="J2314">
        <v>40</v>
      </c>
      <c r="K2314" s="1" t="s">
        <v>453</v>
      </c>
      <c r="L2314" t="s">
        <v>9926</v>
      </c>
      <c r="M2314">
        <v>19072</v>
      </c>
      <c r="N2314">
        <v>2</v>
      </c>
      <c r="O2314">
        <v>25</v>
      </c>
      <c r="P2314" t="s">
        <v>14169</v>
      </c>
      <c r="Q2314" t="s">
        <v>347</v>
      </c>
      <c r="R2314" t="s">
        <v>405</v>
      </c>
      <c r="T2314" t="s">
        <v>615</v>
      </c>
      <c r="U2314" t="s">
        <v>300</v>
      </c>
    </row>
    <row r="2315" spans="1:21" x14ac:dyDescent="0.3">
      <c r="A2315" s="1" t="s">
        <v>9929</v>
      </c>
      <c r="B2315" t="s">
        <v>323</v>
      </c>
      <c r="C2315" t="s">
        <v>9931</v>
      </c>
      <c r="D2315">
        <v>2576854</v>
      </c>
      <c r="E2315" t="s">
        <v>9929</v>
      </c>
      <c r="F2315" t="s">
        <v>491</v>
      </c>
      <c r="G2315" t="s">
        <v>3331</v>
      </c>
      <c r="H2315">
        <v>3</v>
      </c>
      <c r="I2315" t="s">
        <v>9930</v>
      </c>
      <c r="J2315">
        <v>80</v>
      </c>
      <c r="K2315" s="1" t="s">
        <v>323</v>
      </c>
      <c r="L2315" t="s">
        <v>703</v>
      </c>
      <c r="M2315">
        <v>18262</v>
      </c>
      <c r="N2315">
        <v>3</v>
      </c>
      <c r="O2315">
        <v>26</v>
      </c>
      <c r="P2315" t="s">
        <v>14170</v>
      </c>
      <c r="Q2315" t="s">
        <v>347</v>
      </c>
      <c r="R2315" t="s">
        <v>438</v>
      </c>
      <c r="T2315" t="s">
        <v>912</v>
      </c>
      <c r="U2315" t="s">
        <v>306</v>
      </c>
    </row>
    <row r="2316" spans="1:21" x14ac:dyDescent="0.3">
      <c r="A2316" s="1" t="s">
        <v>9932</v>
      </c>
      <c r="B2316" t="s">
        <v>453</v>
      </c>
      <c r="C2316" t="s">
        <v>9934</v>
      </c>
      <c r="D2316">
        <v>17486</v>
      </c>
      <c r="E2316" t="s">
        <v>9932</v>
      </c>
      <c r="G2316" t="s">
        <v>9935</v>
      </c>
      <c r="J2316">
        <v>30</v>
      </c>
      <c r="K2316" s="1" t="s">
        <v>453</v>
      </c>
      <c r="L2316" t="s">
        <v>8864</v>
      </c>
      <c r="M2316">
        <v>16732</v>
      </c>
      <c r="N2316">
        <v>1</v>
      </c>
      <c r="O2316">
        <v>27</v>
      </c>
      <c r="P2316" t="s">
        <v>14171</v>
      </c>
      <c r="Q2316" t="s">
        <v>494</v>
      </c>
      <c r="R2316" t="s">
        <v>727</v>
      </c>
      <c r="T2316" t="s">
        <v>9933</v>
      </c>
      <c r="U2316" t="s">
        <v>296</v>
      </c>
    </row>
    <row r="2317" spans="1:21" x14ac:dyDescent="0.3">
      <c r="A2317" s="1" t="s">
        <v>9936</v>
      </c>
      <c r="B2317" t="s">
        <v>350</v>
      </c>
      <c r="C2317" t="s">
        <v>9937</v>
      </c>
      <c r="D2317">
        <v>2984816</v>
      </c>
      <c r="E2317" t="s">
        <v>9936</v>
      </c>
      <c r="G2317" t="s">
        <v>1247</v>
      </c>
      <c r="J2317">
        <v>2</v>
      </c>
      <c r="K2317" s="1" t="s">
        <v>350</v>
      </c>
      <c r="L2317" t="s">
        <v>1279</v>
      </c>
      <c r="M2317">
        <v>17347</v>
      </c>
      <c r="N2317">
        <v>0</v>
      </c>
      <c r="O2317">
        <v>27</v>
      </c>
      <c r="P2317" t="s">
        <v>14172</v>
      </c>
      <c r="Q2317" t="s">
        <v>310</v>
      </c>
      <c r="R2317" t="s">
        <v>414</v>
      </c>
      <c r="T2317" t="s">
        <v>8781</v>
      </c>
      <c r="U2317" t="s">
        <v>296</v>
      </c>
    </row>
    <row r="2318" spans="1:21" x14ac:dyDescent="0.3">
      <c r="A2318" s="1" t="s">
        <v>9938</v>
      </c>
      <c r="B2318" t="s">
        <v>350</v>
      </c>
      <c r="C2318" t="s">
        <v>9940</v>
      </c>
      <c r="D2318">
        <v>2979495</v>
      </c>
      <c r="E2318" t="s">
        <v>9938</v>
      </c>
      <c r="G2318" t="s">
        <v>4853</v>
      </c>
      <c r="H2318">
        <v>4</v>
      </c>
      <c r="J2318">
        <v>83</v>
      </c>
      <c r="K2318" s="1" t="s">
        <v>350</v>
      </c>
      <c r="L2318" t="s">
        <v>9939</v>
      </c>
      <c r="M2318">
        <v>19638</v>
      </c>
      <c r="N2318">
        <v>2</v>
      </c>
      <c r="O2318">
        <v>26</v>
      </c>
      <c r="P2318" t="s">
        <v>14173</v>
      </c>
      <c r="Q2318" t="s">
        <v>399</v>
      </c>
      <c r="R2318" t="s">
        <v>395</v>
      </c>
      <c r="T2318" t="s">
        <v>3076</v>
      </c>
      <c r="U2318" t="s">
        <v>296</v>
      </c>
    </row>
    <row r="2319" spans="1:21" x14ac:dyDescent="0.3">
      <c r="A2319" s="1" t="s">
        <v>9941</v>
      </c>
      <c r="B2319" t="s">
        <v>313</v>
      </c>
      <c r="C2319" t="s">
        <v>9943</v>
      </c>
      <c r="D2319">
        <v>3116188</v>
      </c>
      <c r="E2319" t="s">
        <v>9941</v>
      </c>
      <c r="F2319" t="s">
        <v>672</v>
      </c>
      <c r="G2319" t="s">
        <v>9944</v>
      </c>
      <c r="J2319">
        <v>9</v>
      </c>
      <c r="K2319" s="1" t="s">
        <v>313</v>
      </c>
      <c r="L2319" t="s">
        <v>9942</v>
      </c>
      <c r="M2319">
        <v>21277</v>
      </c>
      <c r="N2319">
        <v>0</v>
      </c>
      <c r="O2319">
        <v>23</v>
      </c>
      <c r="P2319" t="s">
        <v>14174</v>
      </c>
      <c r="Q2319" t="s">
        <v>310</v>
      </c>
      <c r="R2319" t="s">
        <v>414</v>
      </c>
      <c r="T2319" t="s">
        <v>649</v>
      </c>
      <c r="U2319" t="s">
        <v>300</v>
      </c>
    </row>
    <row r="2320" spans="1:21" x14ac:dyDescent="0.3">
      <c r="A2320" s="1" t="s">
        <v>9945</v>
      </c>
      <c r="B2320" t="s">
        <v>313</v>
      </c>
      <c r="C2320" t="s">
        <v>9946</v>
      </c>
      <c r="D2320">
        <v>4040826</v>
      </c>
      <c r="E2320" t="s">
        <v>9945</v>
      </c>
      <c r="F2320" t="s">
        <v>342</v>
      </c>
      <c r="G2320" t="s">
        <v>7763</v>
      </c>
      <c r="J2320">
        <v>3</v>
      </c>
      <c r="K2320" s="1" t="s">
        <v>313</v>
      </c>
      <c r="L2320" t="s">
        <v>703</v>
      </c>
      <c r="M2320">
        <v>21316</v>
      </c>
      <c r="N2320">
        <v>0</v>
      </c>
      <c r="O2320">
        <v>23</v>
      </c>
      <c r="P2320" t="s">
        <v>14175</v>
      </c>
      <c r="Q2320" t="s">
        <v>426</v>
      </c>
      <c r="R2320" t="s">
        <v>215</v>
      </c>
      <c r="T2320" t="s">
        <v>519</v>
      </c>
      <c r="U2320" t="s">
        <v>300</v>
      </c>
    </row>
    <row r="2321" spans="1:21" x14ac:dyDescent="0.3">
      <c r="A2321" s="1" t="s">
        <v>9947</v>
      </c>
      <c r="B2321" t="s">
        <v>350</v>
      </c>
      <c r="C2321" t="s">
        <v>9949</v>
      </c>
      <c r="D2321">
        <v>3055908</v>
      </c>
      <c r="E2321" t="s">
        <v>9947</v>
      </c>
      <c r="G2321" t="s">
        <v>9950</v>
      </c>
      <c r="J2321">
        <v>2</v>
      </c>
      <c r="K2321" s="1" t="s">
        <v>350</v>
      </c>
      <c r="L2321" t="s">
        <v>9948</v>
      </c>
      <c r="M2321">
        <v>20526</v>
      </c>
      <c r="N2321">
        <v>1</v>
      </c>
      <c r="O2321">
        <v>25</v>
      </c>
      <c r="P2321" t="s">
        <v>14176</v>
      </c>
      <c r="Q2321" t="s">
        <v>347</v>
      </c>
      <c r="R2321" t="s">
        <v>369</v>
      </c>
      <c r="T2321" t="s">
        <v>1578</v>
      </c>
      <c r="U2321" t="s">
        <v>296</v>
      </c>
    </row>
    <row r="2322" spans="1:21" x14ac:dyDescent="0.3">
      <c r="A2322" s="1" t="s">
        <v>65</v>
      </c>
      <c r="B2322" t="s">
        <v>313</v>
      </c>
      <c r="C2322" t="s">
        <v>9952</v>
      </c>
      <c r="D2322">
        <v>2330</v>
      </c>
      <c r="E2322" t="s">
        <v>65</v>
      </c>
      <c r="F2322" t="s">
        <v>491</v>
      </c>
      <c r="G2322" t="s">
        <v>9953</v>
      </c>
      <c r="H2322">
        <v>1</v>
      </c>
      <c r="I2322" t="s">
        <v>9951</v>
      </c>
      <c r="J2322">
        <v>12</v>
      </c>
      <c r="K2322" s="1" t="s">
        <v>313</v>
      </c>
      <c r="L2322" t="s">
        <v>978</v>
      </c>
      <c r="M2322">
        <v>4314</v>
      </c>
      <c r="N2322">
        <v>19</v>
      </c>
      <c r="O2322">
        <v>41</v>
      </c>
      <c r="P2322" t="s">
        <v>14177</v>
      </c>
      <c r="Q2322" t="s">
        <v>426</v>
      </c>
      <c r="R2322" t="s">
        <v>578</v>
      </c>
      <c r="T2322" t="s">
        <v>1985</v>
      </c>
      <c r="U2322" t="s">
        <v>300</v>
      </c>
    </row>
    <row r="2323" spans="1:21" x14ac:dyDescent="0.3">
      <c r="A2323" s="1" t="s">
        <v>9954</v>
      </c>
      <c r="B2323" t="s">
        <v>350</v>
      </c>
      <c r="C2323" t="s">
        <v>9957</v>
      </c>
      <c r="D2323">
        <v>4036416</v>
      </c>
      <c r="E2323" t="s">
        <v>9954</v>
      </c>
      <c r="F2323" t="s">
        <v>308</v>
      </c>
      <c r="G2323" t="s">
        <v>9958</v>
      </c>
      <c r="H2323">
        <v>3</v>
      </c>
      <c r="I2323" t="s">
        <v>9956</v>
      </c>
      <c r="J2323">
        <v>13</v>
      </c>
      <c r="K2323" s="1" t="s">
        <v>350</v>
      </c>
      <c r="L2323" t="s">
        <v>9955</v>
      </c>
      <c r="M2323">
        <v>20150</v>
      </c>
      <c r="N2323">
        <v>1</v>
      </c>
      <c r="O2323">
        <v>25</v>
      </c>
      <c r="P2323" t="s">
        <v>14178</v>
      </c>
      <c r="Q2323" t="s">
        <v>331</v>
      </c>
      <c r="R2323" t="s">
        <v>842</v>
      </c>
      <c r="T2323" t="s">
        <v>949</v>
      </c>
      <c r="U2323" t="s">
        <v>300</v>
      </c>
    </row>
    <row r="2324" spans="1:21" x14ac:dyDescent="0.3">
      <c r="A2324" s="1" t="s">
        <v>9959</v>
      </c>
      <c r="B2324" t="s">
        <v>453</v>
      </c>
      <c r="C2324" t="s">
        <v>9961</v>
      </c>
      <c r="D2324">
        <v>15009</v>
      </c>
      <c r="E2324" t="s">
        <v>9959</v>
      </c>
      <c r="G2324" t="s">
        <v>9962</v>
      </c>
      <c r="I2324" t="s">
        <v>9960</v>
      </c>
      <c r="J2324">
        <v>46</v>
      </c>
      <c r="K2324" s="1" t="s">
        <v>453</v>
      </c>
      <c r="L2324" t="s">
        <v>4072</v>
      </c>
      <c r="M2324">
        <v>14269</v>
      </c>
      <c r="N2324">
        <v>7</v>
      </c>
      <c r="O2324">
        <v>30</v>
      </c>
      <c r="P2324" t="s">
        <v>14179</v>
      </c>
      <c r="Q2324" t="s">
        <v>403</v>
      </c>
      <c r="R2324" t="s">
        <v>765</v>
      </c>
      <c r="T2324" t="s">
        <v>7522</v>
      </c>
      <c r="U2324" t="s">
        <v>296</v>
      </c>
    </row>
    <row r="2325" spans="1:21" x14ac:dyDescent="0.3">
      <c r="A2325" s="1" t="s">
        <v>9963</v>
      </c>
      <c r="B2325" t="s">
        <v>323</v>
      </c>
      <c r="C2325" t="s">
        <v>9965</v>
      </c>
      <c r="D2325">
        <v>9639</v>
      </c>
      <c r="E2325" t="s">
        <v>9963</v>
      </c>
      <c r="G2325" t="s">
        <v>9966</v>
      </c>
      <c r="J2325">
        <v>80</v>
      </c>
      <c r="K2325" s="1" t="s">
        <v>323</v>
      </c>
      <c r="L2325" t="s">
        <v>9964</v>
      </c>
      <c r="M2325">
        <v>1545</v>
      </c>
      <c r="N2325">
        <v>13</v>
      </c>
      <c r="O2325">
        <v>35</v>
      </c>
      <c r="P2325" t="s">
        <v>14180</v>
      </c>
      <c r="Q2325" t="s">
        <v>426</v>
      </c>
      <c r="R2325" t="s">
        <v>965</v>
      </c>
      <c r="T2325" t="s">
        <v>1130</v>
      </c>
      <c r="U2325" t="s">
        <v>296</v>
      </c>
    </row>
    <row r="2326" spans="1:21" x14ac:dyDescent="0.3">
      <c r="A2326" s="1" t="s">
        <v>9967</v>
      </c>
      <c r="B2326" t="s">
        <v>350</v>
      </c>
      <c r="C2326" t="s">
        <v>9969</v>
      </c>
      <c r="D2326">
        <v>3052494</v>
      </c>
      <c r="E2326" t="s">
        <v>9967</v>
      </c>
      <c r="G2326" t="s">
        <v>9970</v>
      </c>
      <c r="I2326" t="s">
        <v>9968</v>
      </c>
      <c r="J2326">
        <v>9</v>
      </c>
      <c r="K2326" s="1" t="s">
        <v>350</v>
      </c>
      <c r="L2326" t="s">
        <v>950</v>
      </c>
      <c r="M2326">
        <v>20680</v>
      </c>
      <c r="N2326">
        <v>1</v>
      </c>
      <c r="O2326">
        <v>25</v>
      </c>
      <c r="P2326" t="s">
        <v>14181</v>
      </c>
      <c r="Q2326" t="s">
        <v>403</v>
      </c>
      <c r="R2326" t="s">
        <v>3010</v>
      </c>
      <c r="T2326" t="s">
        <v>4852</v>
      </c>
      <c r="U2326" t="s">
        <v>296</v>
      </c>
    </row>
    <row r="2327" spans="1:21" x14ac:dyDescent="0.3">
      <c r="A2327" s="1" t="s">
        <v>9971</v>
      </c>
      <c r="B2327" t="s">
        <v>323</v>
      </c>
      <c r="C2327" t="s">
        <v>9974</v>
      </c>
      <c r="D2327">
        <v>3045163</v>
      </c>
      <c r="E2327" t="s">
        <v>9971</v>
      </c>
      <c r="G2327" t="s">
        <v>485</v>
      </c>
      <c r="I2327" t="s">
        <v>9973</v>
      </c>
      <c r="J2327">
        <v>87</v>
      </c>
      <c r="K2327" s="1" t="s">
        <v>323</v>
      </c>
      <c r="L2327" t="s">
        <v>9972</v>
      </c>
      <c r="M2327">
        <v>19158</v>
      </c>
      <c r="N2327">
        <v>2</v>
      </c>
      <c r="O2327">
        <v>25</v>
      </c>
      <c r="P2327" t="s">
        <v>14182</v>
      </c>
      <c r="Q2327" t="s">
        <v>295</v>
      </c>
      <c r="R2327" t="s">
        <v>405</v>
      </c>
      <c r="T2327" t="s">
        <v>1393</v>
      </c>
      <c r="U2327" t="s">
        <v>296</v>
      </c>
    </row>
    <row r="2328" spans="1:21" x14ac:dyDescent="0.3">
      <c r="A2328" s="1" t="s">
        <v>9975</v>
      </c>
      <c r="B2328" t="s">
        <v>350</v>
      </c>
      <c r="C2328" t="s">
        <v>9977</v>
      </c>
      <c r="D2328">
        <v>3933568</v>
      </c>
      <c r="E2328" t="s">
        <v>9975</v>
      </c>
      <c r="F2328" t="s">
        <v>647</v>
      </c>
      <c r="G2328" t="s">
        <v>2269</v>
      </c>
      <c r="J2328">
        <v>16</v>
      </c>
      <c r="K2328" s="1" t="s">
        <v>350</v>
      </c>
      <c r="L2328" t="s">
        <v>495</v>
      </c>
      <c r="M2328">
        <v>21311</v>
      </c>
      <c r="N2328">
        <v>0</v>
      </c>
      <c r="O2328">
        <v>22</v>
      </c>
      <c r="P2328" t="s">
        <v>14183</v>
      </c>
      <c r="Q2328" t="s">
        <v>403</v>
      </c>
      <c r="R2328" t="s">
        <v>733</v>
      </c>
      <c r="T2328" t="s">
        <v>9976</v>
      </c>
      <c r="U2328" t="s">
        <v>300</v>
      </c>
    </row>
    <row r="2329" spans="1:21" x14ac:dyDescent="0.3">
      <c r="A2329" s="1" t="s">
        <v>9978</v>
      </c>
      <c r="B2329" t="s">
        <v>323</v>
      </c>
      <c r="C2329" t="s">
        <v>9980</v>
      </c>
      <c r="D2329">
        <v>13228</v>
      </c>
      <c r="E2329" t="s">
        <v>9978</v>
      </c>
      <c r="G2329" t="s">
        <v>1128</v>
      </c>
      <c r="I2329" t="s">
        <v>9979</v>
      </c>
      <c r="J2329">
        <v>84</v>
      </c>
      <c r="K2329" s="1" t="s">
        <v>323</v>
      </c>
      <c r="L2329" t="s">
        <v>2622</v>
      </c>
      <c r="M2329">
        <v>11026</v>
      </c>
      <c r="N2329">
        <v>9</v>
      </c>
      <c r="O2329">
        <v>31</v>
      </c>
      <c r="P2329" t="s">
        <v>14184</v>
      </c>
      <c r="Q2329" t="s">
        <v>305</v>
      </c>
      <c r="R2329" t="s">
        <v>410</v>
      </c>
      <c r="T2329" t="s">
        <v>2813</v>
      </c>
      <c r="U2329" t="s">
        <v>296</v>
      </c>
    </row>
    <row r="2330" spans="1:21" x14ac:dyDescent="0.3">
      <c r="A2330" s="1" t="s">
        <v>9981</v>
      </c>
      <c r="B2330" t="s">
        <v>323</v>
      </c>
      <c r="C2330" t="s">
        <v>9983</v>
      </c>
      <c r="D2330">
        <v>14904</v>
      </c>
      <c r="E2330" t="s">
        <v>9981</v>
      </c>
      <c r="G2330" t="s">
        <v>7726</v>
      </c>
      <c r="I2330" t="s">
        <v>9982</v>
      </c>
      <c r="J2330">
        <v>80</v>
      </c>
      <c r="K2330" s="1" t="s">
        <v>323</v>
      </c>
      <c r="L2330" t="s">
        <v>991</v>
      </c>
      <c r="M2330">
        <v>14122</v>
      </c>
      <c r="N2330">
        <v>7</v>
      </c>
      <c r="O2330">
        <v>28</v>
      </c>
      <c r="P2330" t="s">
        <v>14185</v>
      </c>
      <c r="Q2330" t="s">
        <v>305</v>
      </c>
      <c r="R2330" t="s">
        <v>528</v>
      </c>
      <c r="T2330" t="s">
        <v>7614</v>
      </c>
      <c r="U2330" t="s">
        <v>296</v>
      </c>
    </row>
    <row r="2331" spans="1:21" x14ac:dyDescent="0.3">
      <c r="A2331" s="1" t="s">
        <v>124</v>
      </c>
      <c r="B2331" t="s">
        <v>453</v>
      </c>
      <c r="C2331" t="s">
        <v>9985</v>
      </c>
      <c r="D2331">
        <v>3025433</v>
      </c>
      <c r="E2331" t="s">
        <v>124</v>
      </c>
      <c r="F2331" t="s">
        <v>901</v>
      </c>
      <c r="G2331" t="s">
        <v>9986</v>
      </c>
      <c r="H2331">
        <v>3</v>
      </c>
      <c r="I2331" t="s">
        <v>9984</v>
      </c>
      <c r="J2331">
        <v>25</v>
      </c>
      <c r="K2331" s="1" t="s">
        <v>453</v>
      </c>
      <c r="L2331" t="s">
        <v>495</v>
      </c>
      <c r="M2331">
        <v>16887</v>
      </c>
      <c r="N2331">
        <v>4</v>
      </c>
      <c r="O2331">
        <v>26</v>
      </c>
      <c r="P2331" t="s">
        <v>14186</v>
      </c>
      <c r="Q2331" t="s">
        <v>494</v>
      </c>
      <c r="R2331" t="s">
        <v>606</v>
      </c>
      <c r="T2331" t="s">
        <v>333</v>
      </c>
      <c r="U2331" t="s">
        <v>300</v>
      </c>
    </row>
    <row r="2332" spans="1:21" x14ac:dyDescent="0.3">
      <c r="A2332" s="1" t="s">
        <v>9987</v>
      </c>
      <c r="B2332" t="s">
        <v>313</v>
      </c>
      <c r="C2332" t="s">
        <v>9989</v>
      </c>
      <c r="D2332">
        <v>4038524</v>
      </c>
      <c r="E2332" t="s">
        <v>9987</v>
      </c>
      <c r="F2332" t="s">
        <v>917</v>
      </c>
      <c r="G2332" t="s">
        <v>5791</v>
      </c>
      <c r="H2332">
        <v>2</v>
      </c>
      <c r="J2332">
        <v>16</v>
      </c>
      <c r="K2332" s="1" t="s">
        <v>313</v>
      </c>
      <c r="L2332" t="s">
        <v>9988</v>
      </c>
      <c r="M2332">
        <v>20880</v>
      </c>
      <c r="N2332">
        <v>0</v>
      </c>
      <c r="O2332">
        <v>23</v>
      </c>
      <c r="P2332" t="s">
        <v>14187</v>
      </c>
      <c r="Q2332" t="s">
        <v>331</v>
      </c>
      <c r="R2332" t="s">
        <v>578</v>
      </c>
      <c r="T2332" t="s">
        <v>4306</v>
      </c>
      <c r="U2332" t="s">
        <v>300</v>
      </c>
    </row>
    <row r="2333" spans="1:21" x14ac:dyDescent="0.3">
      <c r="A2333" s="1" t="s">
        <v>9990</v>
      </c>
      <c r="B2333" t="s">
        <v>350</v>
      </c>
      <c r="C2333" t="s">
        <v>9991</v>
      </c>
      <c r="D2333">
        <v>3915399</v>
      </c>
      <c r="E2333" t="s">
        <v>9990</v>
      </c>
      <c r="F2333" t="s">
        <v>525</v>
      </c>
      <c r="G2333" t="s">
        <v>9992</v>
      </c>
      <c r="H2333">
        <v>2</v>
      </c>
      <c r="J2333">
        <v>82</v>
      </c>
      <c r="K2333" s="1" t="s">
        <v>350</v>
      </c>
      <c r="L2333" t="s">
        <v>516</v>
      </c>
      <c r="M2333">
        <v>20988</v>
      </c>
      <c r="N2333">
        <v>0</v>
      </c>
      <c r="O2333">
        <v>22</v>
      </c>
      <c r="P2333" t="s">
        <v>14188</v>
      </c>
      <c r="Q2333" t="s">
        <v>320</v>
      </c>
      <c r="R2333" t="s">
        <v>319</v>
      </c>
      <c r="T2333" t="s">
        <v>3284</v>
      </c>
      <c r="U2333" t="s">
        <v>300</v>
      </c>
    </row>
    <row r="2334" spans="1:21" x14ac:dyDescent="0.3">
      <c r="A2334" s="1" t="s">
        <v>9993</v>
      </c>
      <c r="B2334" t="s">
        <v>350</v>
      </c>
      <c r="C2334" t="s">
        <v>9996</v>
      </c>
      <c r="D2334">
        <v>3895789</v>
      </c>
      <c r="E2334" t="s">
        <v>9993</v>
      </c>
      <c r="F2334" t="s">
        <v>354</v>
      </c>
      <c r="G2334" t="s">
        <v>8572</v>
      </c>
      <c r="H2334">
        <v>3</v>
      </c>
      <c r="I2334" t="s">
        <v>9995</v>
      </c>
      <c r="J2334">
        <v>10</v>
      </c>
      <c r="K2334" s="1" t="s">
        <v>350</v>
      </c>
      <c r="L2334" t="s">
        <v>1620</v>
      </c>
      <c r="M2334">
        <v>20341</v>
      </c>
      <c r="N2334">
        <v>1</v>
      </c>
      <c r="O2334">
        <v>22</v>
      </c>
      <c r="P2334" t="s">
        <v>14189</v>
      </c>
      <c r="Q2334" t="s">
        <v>399</v>
      </c>
      <c r="R2334" t="s">
        <v>343</v>
      </c>
      <c r="T2334" t="s">
        <v>9994</v>
      </c>
      <c r="U2334" t="s">
        <v>300</v>
      </c>
    </row>
    <row r="2335" spans="1:21" x14ac:dyDescent="0.3">
      <c r="A2335" s="1" t="s">
        <v>9997</v>
      </c>
      <c r="C2335" t="s">
        <v>9999</v>
      </c>
      <c r="E2335" t="s">
        <v>9997</v>
      </c>
      <c r="J2335">
        <v>0</v>
      </c>
      <c r="K2335" s="1" t="s">
        <v>297</v>
      </c>
      <c r="L2335" t="s">
        <v>9998</v>
      </c>
      <c r="M2335">
        <v>17888</v>
      </c>
      <c r="N2335">
        <v>0</v>
      </c>
      <c r="P2335" t="s">
        <v>14190</v>
      </c>
      <c r="Q2335" t="s">
        <v>297</v>
      </c>
      <c r="R2335" t="s">
        <v>297</v>
      </c>
      <c r="T2335" t="s">
        <v>603</v>
      </c>
      <c r="U2335" t="s">
        <v>296</v>
      </c>
    </row>
    <row r="2336" spans="1:21" x14ac:dyDescent="0.3">
      <c r="A2336" s="1" t="s">
        <v>10000</v>
      </c>
      <c r="B2336" t="s">
        <v>313</v>
      </c>
      <c r="C2336" t="s">
        <v>10002</v>
      </c>
      <c r="E2336" t="s">
        <v>10000</v>
      </c>
      <c r="F2336" t="s">
        <v>922</v>
      </c>
      <c r="J2336">
        <v>0</v>
      </c>
      <c r="K2336" s="1" t="s">
        <v>313</v>
      </c>
      <c r="L2336" t="s">
        <v>10001</v>
      </c>
      <c r="M2336">
        <v>19316</v>
      </c>
      <c r="N2336">
        <v>1</v>
      </c>
      <c r="P2336" t="s">
        <v>14191</v>
      </c>
      <c r="Q2336" t="s">
        <v>320</v>
      </c>
      <c r="R2336" t="s">
        <v>358</v>
      </c>
      <c r="T2336" t="s">
        <v>717</v>
      </c>
      <c r="U2336" t="s">
        <v>300</v>
      </c>
    </row>
    <row r="2337" spans="1:21" x14ac:dyDescent="0.3">
      <c r="A2337" s="1" t="s">
        <v>10003</v>
      </c>
      <c r="B2337" t="s">
        <v>323</v>
      </c>
      <c r="C2337" t="s">
        <v>10005</v>
      </c>
      <c r="D2337">
        <v>3116573</v>
      </c>
      <c r="E2337" t="s">
        <v>10003</v>
      </c>
      <c r="G2337" t="s">
        <v>9619</v>
      </c>
      <c r="J2337">
        <v>86</v>
      </c>
      <c r="K2337" s="1" t="s">
        <v>323</v>
      </c>
      <c r="L2337" t="s">
        <v>10004</v>
      </c>
      <c r="M2337">
        <v>21420</v>
      </c>
      <c r="N2337">
        <v>0</v>
      </c>
      <c r="O2337">
        <v>23</v>
      </c>
      <c r="P2337" t="s">
        <v>14192</v>
      </c>
      <c r="Q2337" t="s">
        <v>426</v>
      </c>
      <c r="R2337" t="s">
        <v>528</v>
      </c>
      <c r="T2337" t="s">
        <v>495</v>
      </c>
      <c r="U2337" t="s">
        <v>296</v>
      </c>
    </row>
    <row r="2338" spans="1:21" x14ac:dyDescent="0.3">
      <c r="A2338" s="1" t="s">
        <v>10006</v>
      </c>
      <c r="B2338" t="s">
        <v>350</v>
      </c>
      <c r="C2338" t="s">
        <v>10007</v>
      </c>
      <c r="D2338">
        <v>3119471</v>
      </c>
      <c r="E2338" t="s">
        <v>10006</v>
      </c>
      <c r="F2338" t="s">
        <v>373</v>
      </c>
      <c r="G2338" t="s">
        <v>5790</v>
      </c>
      <c r="J2338">
        <v>17</v>
      </c>
      <c r="K2338" s="1" t="s">
        <v>350</v>
      </c>
      <c r="L2338" t="s">
        <v>1133</v>
      </c>
      <c r="M2338">
        <v>21055</v>
      </c>
      <c r="N2338">
        <v>0</v>
      </c>
      <c r="O2338">
        <v>22</v>
      </c>
      <c r="P2338" t="s">
        <v>14193</v>
      </c>
      <c r="Q2338" t="s">
        <v>320</v>
      </c>
      <c r="R2338" t="s">
        <v>606</v>
      </c>
      <c r="T2338" t="s">
        <v>2801</v>
      </c>
      <c r="U2338" t="s">
        <v>300</v>
      </c>
    </row>
    <row r="2339" spans="1:21" x14ac:dyDescent="0.3">
      <c r="A2339" s="1" t="s">
        <v>10008</v>
      </c>
      <c r="B2339" t="s">
        <v>350</v>
      </c>
      <c r="C2339" t="s">
        <v>10009</v>
      </c>
      <c r="D2339">
        <v>14916</v>
      </c>
      <c r="E2339" t="s">
        <v>10008</v>
      </c>
      <c r="G2339" t="s">
        <v>7091</v>
      </c>
      <c r="J2339">
        <v>17</v>
      </c>
      <c r="K2339" s="1" t="s">
        <v>350</v>
      </c>
      <c r="L2339" t="s">
        <v>1121</v>
      </c>
      <c r="M2339">
        <v>13974</v>
      </c>
      <c r="N2339">
        <v>7</v>
      </c>
      <c r="O2339">
        <v>29</v>
      </c>
      <c r="P2339" t="s">
        <v>14194</v>
      </c>
      <c r="Q2339" t="s">
        <v>362</v>
      </c>
      <c r="R2339" t="s">
        <v>477</v>
      </c>
      <c r="T2339" t="s">
        <v>5269</v>
      </c>
      <c r="U2339" t="s">
        <v>296</v>
      </c>
    </row>
    <row r="2340" spans="1:21" x14ac:dyDescent="0.3">
      <c r="A2340" s="1" t="s">
        <v>10010</v>
      </c>
      <c r="B2340" t="s">
        <v>323</v>
      </c>
      <c r="C2340" t="s">
        <v>10011</v>
      </c>
      <c r="D2340">
        <v>3134013</v>
      </c>
      <c r="E2340" t="s">
        <v>10010</v>
      </c>
      <c r="F2340" t="s">
        <v>922</v>
      </c>
      <c r="J2340">
        <v>88</v>
      </c>
      <c r="K2340" s="1" t="s">
        <v>323</v>
      </c>
      <c r="L2340" t="s">
        <v>3618</v>
      </c>
      <c r="M2340">
        <v>21198</v>
      </c>
      <c r="N2340">
        <v>0</v>
      </c>
      <c r="P2340" t="s">
        <v>14195</v>
      </c>
      <c r="Q2340" t="s">
        <v>305</v>
      </c>
      <c r="R2340" t="s">
        <v>1618</v>
      </c>
      <c r="T2340" t="s">
        <v>1952</v>
      </c>
      <c r="U2340" t="s">
        <v>300</v>
      </c>
    </row>
    <row r="2341" spans="1:21" x14ac:dyDescent="0.3">
      <c r="A2341" s="1" t="s">
        <v>10013</v>
      </c>
      <c r="B2341" t="s">
        <v>350</v>
      </c>
      <c r="C2341" t="s">
        <v>10014</v>
      </c>
      <c r="D2341">
        <v>13222</v>
      </c>
      <c r="E2341" t="s">
        <v>10013</v>
      </c>
      <c r="G2341" t="s">
        <v>3669</v>
      </c>
      <c r="J2341">
        <v>12</v>
      </c>
      <c r="K2341" s="1" t="s">
        <v>350</v>
      </c>
      <c r="L2341" t="s">
        <v>3076</v>
      </c>
      <c r="M2341">
        <v>11049</v>
      </c>
      <c r="N2341">
        <v>4</v>
      </c>
      <c r="O2341">
        <v>29</v>
      </c>
      <c r="P2341" t="s">
        <v>14196</v>
      </c>
      <c r="Q2341" t="s">
        <v>320</v>
      </c>
      <c r="R2341" t="s">
        <v>438</v>
      </c>
      <c r="T2341" t="s">
        <v>607</v>
      </c>
      <c r="U2341" t="s">
        <v>296</v>
      </c>
    </row>
    <row r="2342" spans="1:21" x14ac:dyDescent="0.3">
      <c r="A2342" s="1" t="s">
        <v>242</v>
      </c>
      <c r="B2342" t="s">
        <v>313</v>
      </c>
      <c r="C2342" t="s">
        <v>10017</v>
      </c>
      <c r="D2342">
        <v>2576980</v>
      </c>
      <c r="E2342" t="s">
        <v>242</v>
      </c>
      <c r="F2342" t="s">
        <v>555</v>
      </c>
      <c r="G2342" t="s">
        <v>10018</v>
      </c>
      <c r="H2342">
        <v>1</v>
      </c>
      <c r="I2342" t="s">
        <v>10016</v>
      </c>
      <c r="J2342">
        <v>8</v>
      </c>
      <c r="K2342" s="1" t="s">
        <v>313</v>
      </c>
      <c r="L2342" t="s">
        <v>10015</v>
      </c>
      <c r="M2342">
        <v>16763</v>
      </c>
      <c r="N2342">
        <v>4</v>
      </c>
      <c r="O2342">
        <v>25</v>
      </c>
      <c r="P2342" t="s">
        <v>14197</v>
      </c>
      <c r="Q2342" t="s">
        <v>426</v>
      </c>
      <c r="R2342" t="s">
        <v>377</v>
      </c>
      <c r="T2342" t="s">
        <v>619</v>
      </c>
      <c r="U2342" t="s">
        <v>300</v>
      </c>
    </row>
    <row r="2343" spans="1:21" x14ac:dyDescent="0.3">
      <c r="A2343" s="1" t="s">
        <v>10019</v>
      </c>
      <c r="B2343" t="s">
        <v>323</v>
      </c>
      <c r="C2343" t="s">
        <v>10022</v>
      </c>
      <c r="D2343">
        <v>17348</v>
      </c>
      <c r="E2343" t="s">
        <v>10019</v>
      </c>
      <c r="F2343" t="s">
        <v>922</v>
      </c>
      <c r="G2343" t="s">
        <v>8891</v>
      </c>
      <c r="H2343">
        <v>2</v>
      </c>
      <c r="I2343" t="s">
        <v>10021</v>
      </c>
      <c r="J2343">
        <v>85</v>
      </c>
      <c r="K2343" s="1" t="s">
        <v>323</v>
      </c>
      <c r="L2343" t="s">
        <v>10020</v>
      </c>
      <c r="M2343">
        <v>16395</v>
      </c>
      <c r="N2343">
        <v>5</v>
      </c>
      <c r="O2343">
        <v>28</v>
      </c>
      <c r="P2343" t="s">
        <v>14198</v>
      </c>
      <c r="Q2343" t="s">
        <v>426</v>
      </c>
      <c r="R2343" t="s">
        <v>391</v>
      </c>
      <c r="T2343" t="s">
        <v>2553</v>
      </c>
      <c r="U2343" t="s">
        <v>300</v>
      </c>
    </row>
    <row r="2344" spans="1:21" x14ac:dyDescent="0.3">
      <c r="A2344" s="1" t="s">
        <v>10023</v>
      </c>
      <c r="B2344" t="s">
        <v>350</v>
      </c>
      <c r="C2344" t="s">
        <v>10026</v>
      </c>
      <c r="D2344">
        <v>4294247</v>
      </c>
      <c r="E2344" t="s">
        <v>10023</v>
      </c>
      <c r="J2344">
        <v>2</v>
      </c>
      <c r="K2344" s="1" t="s">
        <v>350</v>
      </c>
      <c r="L2344" t="s">
        <v>10025</v>
      </c>
      <c r="M2344">
        <v>20374</v>
      </c>
      <c r="N2344">
        <v>0</v>
      </c>
      <c r="P2344" t="s">
        <v>14199</v>
      </c>
      <c r="Q2344" t="s">
        <v>494</v>
      </c>
      <c r="R2344" t="s">
        <v>834</v>
      </c>
      <c r="T2344" t="s">
        <v>10024</v>
      </c>
      <c r="U2344" t="s">
        <v>296</v>
      </c>
    </row>
    <row r="2345" spans="1:21" x14ac:dyDescent="0.3">
      <c r="A2345" s="1" t="s">
        <v>10027</v>
      </c>
      <c r="B2345" t="s">
        <v>350</v>
      </c>
      <c r="C2345" t="s">
        <v>10029</v>
      </c>
      <c r="D2345">
        <v>2980238</v>
      </c>
      <c r="E2345" t="s">
        <v>10027</v>
      </c>
      <c r="F2345" t="s">
        <v>316</v>
      </c>
      <c r="G2345" t="s">
        <v>409</v>
      </c>
      <c r="H2345">
        <v>3</v>
      </c>
      <c r="I2345" t="s">
        <v>10028</v>
      </c>
      <c r="J2345">
        <v>84</v>
      </c>
      <c r="K2345" s="1" t="s">
        <v>350</v>
      </c>
      <c r="L2345" t="s">
        <v>1426</v>
      </c>
      <c r="M2345">
        <v>18184</v>
      </c>
      <c r="N2345">
        <v>3</v>
      </c>
      <c r="O2345">
        <v>26</v>
      </c>
      <c r="P2345" t="s">
        <v>14200</v>
      </c>
      <c r="Q2345" t="s">
        <v>426</v>
      </c>
      <c r="R2345" t="s">
        <v>818</v>
      </c>
      <c r="T2345" t="s">
        <v>6010</v>
      </c>
      <c r="U2345" t="s">
        <v>306</v>
      </c>
    </row>
    <row r="2346" spans="1:21" x14ac:dyDescent="0.3">
      <c r="A2346" s="1" t="s">
        <v>10030</v>
      </c>
      <c r="B2346" t="s">
        <v>439</v>
      </c>
      <c r="C2346" t="s">
        <v>10033</v>
      </c>
      <c r="D2346">
        <v>2576240</v>
      </c>
      <c r="E2346" t="s">
        <v>10030</v>
      </c>
      <c r="F2346" t="s">
        <v>647</v>
      </c>
      <c r="G2346" t="s">
        <v>10034</v>
      </c>
      <c r="I2346" t="s">
        <v>10032</v>
      </c>
      <c r="J2346">
        <v>6</v>
      </c>
      <c r="K2346" s="1" t="s">
        <v>439</v>
      </c>
      <c r="L2346" t="s">
        <v>10031</v>
      </c>
      <c r="M2346">
        <v>17550</v>
      </c>
      <c r="N2346">
        <v>4</v>
      </c>
      <c r="O2346">
        <v>27</v>
      </c>
      <c r="P2346" t="s">
        <v>14201</v>
      </c>
      <c r="Q2346" t="s">
        <v>347</v>
      </c>
      <c r="R2346" t="s">
        <v>765</v>
      </c>
      <c r="T2346" t="s">
        <v>603</v>
      </c>
      <c r="U2346" t="s">
        <v>300</v>
      </c>
    </row>
    <row r="2347" spans="1:21" x14ac:dyDescent="0.3">
      <c r="A2347" s="1" t="s">
        <v>133</v>
      </c>
      <c r="B2347" t="s">
        <v>350</v>
      </c>
      <c r="C2347" t="s">
        <v>10036</v>
      </c>
      <c r="D2347">
        <v>3050487</v>
      </c>
      <c r="E2347" t="s">
        <v>133</v>
      </c>
      <c r="F2347" t="s">
        <v>901</v>
      </c>
      <c r="G2347" t="s">
        <v>6083</v>
      </c>
      <c r="H2347">
        <v>1</v>
      </c>
      <c r="I2347" t="s">
        <v>10035</v>
      </c>
      <c r="J2347">
        <v>17</v>
      </c>
      <c r="K2347" s="1" t="s">
        <v>350</v>
      </c>
      <c r="L2347" t="s">
        <v>943</v>
      </c>
      <c r="M2347">
        <v>19864</v>
      </c>
      <c r="N2347">
        <v>1</v>
      </c>
      <c r="O2347">
        <v>24</v>
      </c>
      <c r="P2347" t="s">
        <v>14202</v>
      </c>
      <c r="Q2347" t="s">
        <v>362</v>
      </c>
      <c r="R2347" t="s">
        <v>653</v>
      </c>
      <c r="T2347" t="s">
        <v>1130</v>
      </c>
      <c r="U2347" t="s">
        <v>300</v>
      </c>
    </row>
    <row r="2348" spans="1:21" x14ac:dyDescent="0.3">
      <c r="A2348" s="1" t="s">
        <v>10037</v>
      </c>
      <c r="B2348" t="s">
        <v>350</v>
      </c>
      <c r="C2348" t="s">
        <v>10038</v>
      </c>
      <c r="D2348">
        <v>3051897</v>
      </c>
      <c r="E2348" t="s">
        <v>10037</v>
      </c>
      <c r="G2348" t="s">
        <v>10039</v>
      </c>
      <c r="H2348">
        <v>4</v>
      </c>
      <c r="J2348">
        <v>85</v>
      </c>
      <c r="K2348" s="1" t="s">
        <v>350</v>
      </c>
      <c r="L2348" t="s">
        <v>5015</v>
      </c>
      <c r="M2348">
        <v>19367</v>
      </c>
      <c r="N2348">
        <v>2</v>
      </c>
      <c r="O2348">
        <v>24</v>
      </c>
      <c r="P2348" t="s">
        <v>14203</v>
      </c>
      <c r="Q2348" t="s">
        <v>426</v>
      </c>
      <c r="R2348" t="s">
        <v>782</v>
      </c>
      <c r="T2348" t="s">
        <v>1259</v>
      </c>
      <c r="U2348" t="s">
        <v>296</v>
      </c>
    </row>
    <row r="2349" spans="1:21" x14ac:dyDescent="0.3">
      <c r="A2349" s="1" t="s">
        <v>10040</v>
      </c>
      <c r="B2349" t="s">
        <v>439</v>
      </c>
      <c r="C2349" t="s">
        <v>10042</v>
      </c>
      <c r="D2349">
        <v>15776</v>
      </c>
      <c r="E2349" t="s">
        <v>10040</v>
      </c>
      <c r="G2349" t="s">
        <v>10043</v>
      </c>
      <c r="J2349">
        <v>2</v>
      </c>
      <c r="K2349" s="1" t="s">
        <v>439</v>
      </c>
      <c r="L2349" t="s">
        <v>10041</v>
      </c>
      <c r="M2349">
        <v>14929</v>
      </c>
      <c r="N2349">
        <v>1</v>
      </c>
      <c r="O2349">
        <v>28</v>
      </c>
      <c r="P2349" t="s">
        <v>14204</v>
      </c>
      <c r="Q2349" t="s">
        <v>320</v>
      </c>
      <c r="R2349" t="s">
        <v>931</v>
      </c>
      <c r="T2349" t="s">
        <v>502</v>
      </c>
      <c r="U2349" t="s">
        <v>296</v>
      </c>
    </row>
    <row r="2350" spans="1:21" x14ac:dyDescent="0.3">
      <c r="A2350" s="1" t="s">
        <v>10044</v>
      </c>
      <c r="C2350" t="s">
        <v>10046</v>
      </c>
      <c r="E2350" t="s">
        <v>10044</v>
      </c>
      <c r="J2350">
        <v>0</v>
      </c>
      <c r="K2350" s="1" t="s">
        <v>297</v>
      </c>
      <c r="L2350" t="s">
        <v>516</v>
      </c>
      <c r="M2350">
        <v>18826</v>
      </c>
      <c r="N2350">
        <v>0</v>
      </c>
      <c r="P2350" t="s">
        <v>14205</v>
      </c>
      <c r="Q2350" t="s">
        <v>297</v>
      </c>
      <c r="R2350" t="s">
        <v>297</v>
      </c>
      <c r="T2350" t="s">
        <v>10045</v>
      </c>
      <c r="U2350" t="s">
        <v>296</v>
      </c>
    </row>
    <row r="2351" spans="1:21" x14ac:dyDescent="0.3">
      <c r="A2351" s="1" t="s">
        <v>10047</v>
      </c>
      <c r="B2351" t="s">
        <v>323</v>
      </c>
      <c r="C2351" t="s">
        <v>10049</v>
      </c>
      <c r="E2351" t="s">
        <v>10047</v>
      </c>
      <c r="G2351" t="s">
        <v>8733</v>
      </c>
      <c r="J2351">
        <v>82</v>
      </c>
      <c r="K2351" s="1" t="s">
        <v>323</v>
      </c>
      <c r="L2351" t="s">
        <v>10048</v>
      </c>
      <c r="M2351">
        <v>15446</v>
      </c>
      <c r="N2351">
        <v>1</v>
      </c>
      <c r="O2351">
        <v>27</v>
      </c>
      <c r="P2351" t="s">
        <v>14206</v>
      </c>
      <c r="Q2351" t="s">
        <v>295</v>
      </c>
      <c r="R2351" t="s">
        <v>444</v>
      </c>
      <c r="T2351" t="s">
        <v>473</v>
      </c>
      <c r="U2351" t="s">
        <v>296</v>
      </c>
    </row>
    <row r="2352" spans="1:21" x14ac:dyDescent="0.3">
      <c r="A2352" s="1" t="s">
        <v>10050</v>
      </c>
      <c r="C2352" t="s">
        <v>10052</v>
      </c>
      <c r="E2352" t="s">
        <v>10050</v>
      </c>
      <c r="J2352">
        <v>0</v>
      </c>
      <c r="K2352" s="1" t="s">
        <v>297</v>
      </c>
      <c r="L2352" t="s">
        <v>2012</v>
      </c>
      <c r="M2352">
        <v>17370</v>
      </c>
      <c r="P2352" t="s">
        <v>14207</v>
      </c>
      <c r="Q2352" t="s">
        <v>297</v>
      </c>
      <c r="R2352" t="s">
        <v>297</v>
      </c>
      <c r="T2352" t="s">
        <v>10051</v>
      </c>
      <c r="U2352" t="s">
        <v>296</v>
      </c>
    </row>
    <row r="2353" spans="1:21" x14ac:dyDescent="0.3">
      <c r="A2353" s="1" t="s">
        <v>10053</v>
      </c>
      <c r="B2353" t="s">
        <v>453</v>
      </c>
      <c r="C2353" t="s">
        <v>10055</v>
      </c>
      <c r="D2353">
        <v>11467</v>
      </c>
      <c r="E2353" t="s">
        <v>10053</v>
      </c>
      <c r="G2353" t="s">
        <v>10056</v>
      </c>
      <c r="J2353">
        <v>20</v>
      </c>
      <c r="K2353" s="1" t="s">
        <v>453</v>
      </c>
      <c r="L2353" t="s">
        <v>10054</v>
      </c>
      <c r="M2353">
        <v>9369</v>
      </c>
      <c r="N2353">
        <v>11</v>
      </c>
      <c r="O2353">
        <v>33</v>
      </c>
      <c r="P2353" t="s">
        <v>14208</v>
      </c>
      <c r="Q2353" t="s">
        <v>399</v>
      </c>
      <c r="R2353" t="s">
        <v>794</v>
      </c>
      <c r="T2353" t="s">
        <v>466</v>
      </c>
      <c r="U2353" t="s">
        <v>296</v>
      </c>
    </row>
    <row r="2354" spans="1:21" x14ac:dyDescent="0.3">
      <c r="A2354" s="1" t="s">
        <v>10057</v>
      </c>
      <c r="C2354" t="s">
        <v>10059</v>
      </c>
      <c r="E2354" t="s">
        <v>10057</v>
      </c>
      <c r="J2354">
        <v>0</v>
      </c>
      <c r="K2354" s="1" t="s">
        <v>297</v>
      </c>
      <c r="L2354" t="s">
        <v>10058</v>
      </c>
      <c r="M2354">
        <v>17831</v>
      </c>
      <c r="N2354">
        <v>0</v>
      </c>
      <c r="P2354" t="s">
        <v>14209</v>
      </c>
      <c r="Q2354" t="s">
        <v>297</v>
      </c>
      <c r="R2354" t="s">
        <v>297</v>
      </c>
      <c r="T2354" t="s">
        <v>5445</v>
      </c>
      <c r="U2354" t="s">
        <v>296</v>
      </c>
    </row>
    <row r="2355" spans="1:21" x14ac:dyDescent="0.3">
      <c r="A2355" s="1" t="s">
        <v>10060</v>
      </c>
      <c r="C2355" t="s">
        <v>10062</v>
      </c>
      <c r="E2355" t="s">
        <v>10060</v>
      </c>
      <c r="J2355">
        <v>0</v>
      </c>
      <c r="K2355" s="1" t="s">
        <v>297</v>
      </c>
      <c r="L2355" t="s">
        <v>10061</v>
      </c>
      <c r="M2355">
        <v>17839</v>
      </c>
      <c r="P2355" t="s">
        <v>14210</v>
      </c>
      <c r="Q2355" t="s">
        <v>297</v>
      </c>
      <c r="R2355" t="s">
        <v>297</v>
      </c>
      <c r="T2355" t="s">
        <v>3389</v>
      </c>
      <c r="U2355" t="s">
        <v>296</v>
      </c>
    </row>
    <row r="2356" spans="1:21" x14ac:dyDescent="0.3">
      <c r="A2356" s="1" t="s">
        <v>113</v>
      </c>
      <c r="B2356" t="s">
        <v>313</v>
      </c>
      <c r="C2356" t="s">
        <v>10065</v>
      </c>
      <c r="D2356">
        <v>14874</v>
      </c>
      <c r="E2356" t="s">
        <v>113</v>
      </c>
      <c r="F2356" t="s">
        <v>304</v>
      </c>
      <c r="G2356" t="s">
        <v>5994</v>
      </c>
      <c r="H2356">
        <v>1</v>
      </c>
      <c r="I2356" t="s">
        <v>10064</v>
      </c>
      <c r="J2356">
        <v>12</v>
      </c>
      <c r="K2356" s="1" t="s">
        <v>313</v>
      </c>
      <c r="L2356" t="s">
        <v>10063</v>
      </c>
      <c r="M2356">
        <v>14008</v>
      </c>
      <c r="N2356">
        <v>7</v>
      </c>
      <c r="O2356">
        <v>29</v>
      </c>
      <c r="P2356" t="s">
        <v>14211</v>
      </c>
      <c r="Q2356" t="s">
        <v>426</v>
      </c>
      <c r="R2356" t="s">
        <v>958</v>
      </c>
      <c r="T2356" t="s">
        <v>440</v>
      </c>
      <c r="U2356" t="s">
        <v>300</v>
      </c>
    </row>
    <row r="2357" spans="1:21" x14ac:dyDescent="0.3">
      <c r="A2357" s="1" t="s">
        <v>10066</v>
      </c>
      <c r="B2357" t="s">
        <v>323</v>
      </c>
      <c r="C2357" t="s">
        <v>10067</v>
      </c>
      <c r="E2357" t="s">
        <v>10066</v>
      </c>
      <c r="G2357" t="s">
        <v>5483</v>
      </c>
      <c r="J2357">
        <v>89</v>
      </c>
      <c r="K2357" s="1" t="s">
        <v>323</v>
      </c>
      <c r="L2357" t="s">
        <v>511</v>
      </c>
      <c r="M2357">
        <v>18571</v>
      </c>
      <c r="N2357">
        <v>0</v>
      </c>
      <c r="O2357">
        <v>24</v>
      </c>
      <c r="P2357" t="s">
        <v>14212</v>
      </c>
      <c r="Q2357" t="s">
        <v>426</v>
      </c>
      <c r="R2357" t="s">
        <v>444</v>
      </c>
      <c r="T2357" t="s">
        <v>3310</v>
      </c>
      <c r="U2357" t="s">
        <v>296</v>
      </c>
    </row>
    <row r="2358" spans="1:21" x14ac:dyDescent="0.3">
      <c r="A2358" s="1" t="s">
        <v>10068</v>
      </c>
      <c r="B2358" t="s">
        <v>350</v>
      </c>
      <c r="C2358" t="s">
        <v>10071</v>
      </c>
      <c r="D2358">
        <v>2515609</v>
      </c>
      <c r="E2358" t="s">
        <v>10068</v>
      </c>
      <c r="G2358" t="s">
        <v>10072</v>
      </c>
      <c r="I2358" t="s">
        <v>10070</v>
      </c>
      <c r="J2358">
        <v>82</v>
      </c>
      <c r="K2358" s="1" t="s">
        <v>350</v>
      </c>
      <c r="L2358" t="s">
        <v>3227</v>
      </c>
      <c r="M2358">
        <v>17072</v>
      </c>
      <c r="N2358">
        <v>4</v>
      </c>
      <c r="O2358">
        <v>27</v>
      </c>
      <c r="P2358" t="s">
        <v>14213</v>
      </c>
      <c r="Q2358" t="s">
        <v>347</v>
      </c>
      <c r="R2358" t="s">
        <v>1240</v>
      </c>
      <c r="T2358" t="s">
        <v>10069</v>
      </c>
      <c r="U2358" t="s">
        <v>296</v>
      </c>
    </row>
    <row r="2359" spans="1:21" x14ac:dyDescent="0.3">
      <c r="A2359" s="1" t="s">
        <v>10073</v>
      </c>
      <c r="B2359" t="s">
        <v>313</v>
      </c>
      <c r="C2359" t="s">
        <v>10075</v>
      </c>
      <c r="D2359">
        <v>14883</v>
      </c>
      <c r="E2359" t="s">
        <v>10073</v>
      </c>
      <c r="G2359" t="s">
        <v>10076</v>
      </c>
      <c r="J2359">
        <v>3</v>
      </c>
      <c r="K2359" s="1" t="s">
        <v>313</v>
      </c>
      <c r="L2359" t="s">
        <v>10074</v>
      </c>
      <c r="M2359">
        <v>14482</v>
      </c>
      <c r="N2359">
        <v>3</v>
      </c>
      <c r="O2359">
        <v>28</v>
      </c>
      <c r="P2359" t="s">
        <v>14214</v>
      </c>
      <c r="Q2359" t="s">
        <v>426</v>
      </c>
      <c r="R2359" t="s">
        <v>826</v>
      </c>
      <c r="T2359" t="s">
        <v>473</v>
      </c>
      <c r="U2359" t="s">
        <v>296</v>
      </c>
    </row>
    <row r="2360" spans="1:21" x14ac:dyDescent="0.3">
      <c r="A2360" s="1" t="s">
        <v>10077</v>
      </c>
      <c r="B2360" t="s">
        <v>323</v>
      </c>
      <c r="C2360" t="s">
        <v>10078</v>
      </c>
      <c r="D2360">
        <v>14213</v>
      </c>
      <c r="E2360" t="s">
        <v>10077</v>
      </c>
      <c r="G2360" t="s">
        <v>10079</v>
      </c>
      <c r="J2360">
        <v>86</v>
      </c>
      <c r="K2360" s="1" t="s">
        <v>323</v>
      </c>
      <c r="L2360" t="s">
        <v>546</v>
      </c>
      <c r="M2360">
        <v>13249</v>
      </c>
      <c r="N2360">
        <v>5</v>
      </c>
      <c r="O2360">
        <v>29</v>
      </c>
      <c r="P2360" t="s">
        <v>14215</v>
      </c>
      <c r="Q2360" t="s">
        <v>320</v>
      </c>
      <c r="R2360" t="s">
        <v>518</v>
      </c>
      <c r="T2360" t="s">
        <v>473</v>
      </c>
      <c r="U2360" t="s">
        <v>296</v>
      </c>
    </row>
    <row r="2361" spans="1:21" x14ac:dyDescent="0.3">
      <c r="A2361" s="1" t="s">
        <v>10080</v>
      </c>
      <c r="B2361" t="s">
        <v>350</v>
      </c>
      <c r="C2361" t="s">
        <v>10081</v>
      </c>
      <c r="D2361">
        <v>3914158</v>
      </c>
      <c r="E2361" t="s">
        <v>10080</v>
      </c>
      <c r="F2361" t="s">
        <v>481</v>
      </c>
      <c r="J2361">
        <v>19</v>
      </c>
      <c r="K2361" s="1" t="s">
        <v>350</v>
      </c>
      <c r="L2361" t="s">
        <v>802</v>
      </c>
      <c r="M2361">
        <v>21290</v>
      </c>
      <c r="N2361">
        <v>0</v>
      </c>
      <c r="P2361" t="s">
        <v>14216</v>
      </c>
      <c r="Q2361" t="s">
        <v>403</v>
      </c>
      <c r="R2361" t="s">
        <v>794</v>
      </c>
      <c r="T2361" t="s">
        <v>7969</v>
      </c>
      <c r="U2361" t="s">
        <v>300</v>
      </c>
    </row>
    <row r="2362" spans="1:21" x14ac:dyDescent="0.3">
      <c r="A2362" s="1" t="s">
        <v>25</v>
      </c>
      <c r="B2362" t="s">
        <v>350</v>
      </c>
      <c r="C2362" t="s">
        <v>10084</v>
      </c>
      <c r="D2362">
        <v>3115913</v>
      </c>
      <c r="E2362" t="s">
        <v>25</v>
      </c>
      <c r="F2362" t="s">
        <v>367</v>
      </c>
      <c r="G2362" t="s">
        <v>5745</v>
      </c>
      <c r="H2362">
        <v>1</v>
      </c>
      <c r="I2362" t="s">
        <v>10083</v>
      </c>
      <c r="J2362">
        <v>81</v>
      </c>
      <c r="K2362" s="1" t="s">
        <v>350</v>
      </c>
      <c r="L2362" t="s">
        <v>602</v>
      </c>
      <c r="M2362">
        <v>18269</v>
      </c>
      <c r="N2362">
        <v>3</v>
      </c>
      <c r="O2362">
        <v>25</v>
      </c>
      <c r="P2362" t="s">
        <v>14217</v>
      </c>
      <c r="Q2362" t="s">
        <v>320</v>
      </c>
      <c r="R2362" t="s">
        <v>759</v>
      </c>
      <c r="T2362" t="s">
        <v>10082</v>
      </c>
      <c r="U2362" t="s">
        <v>300</v>
      </c>
    </row>
    <row r="2363" spans="1:21" x14ac:dyDescent="0.3">
      <c r="A2363" s="1" t="s">
        <v>10085</v>
      </c>
      <c r="B2363" t="s">
        <v>323</v>
      </c>
      <c r="C2363" t="s">
        <v>10087</v>
      </c>
      <c r="D2363">
        <v>13376</v>
      </c>
      <c r="E2363" t="s">
        <v>10085</v>
      </c>
      <c r="G2363" t="s">
        <v>10088</v>
      </c>
      <c r="J2363">
        <v>80</v>
      </c>
      <c r="K2363" s="1" t="s">
        <v>323</v>
      </c>
      <c r="L2363" t="s">
        <v>10086</v>
      </c>
      <c r="M2363">
        <v>11317</v>
      </c>
      <c r="N2363">
        <v>9</v>
      </c>
      <c r="O2363">
        <v>32</v>
      </c>
      <c r="P2363" t="s">
        <v>14218</v>
      </c>
      <c r="Q2363" t="s">
        <v>320</v>
      </c>
      <c r="R2363" t="s">
        <v>2011</v>
      </c>
      <c r="T2363" t="s">
        <v>1692</v>
      </c>
      <c r="U2363" t="s">
        <v>296</v>
      </c>
    </row>
    <row r="2364" spans="1:21" x14ac:dyDescent="0.3">
      <c r="A2364" s="1" t="s">
        <v>10089</v>
      </c>
      <c r="B2364" t="s">
        <v>350</v>
      </c>
      <c r="C2364" t="s">
        <v>10091</v>
      </c>
      <c r="D2364">
        <v>3050824</v>
      </c>
      <c r="E2364" t="s">
        <v>10089</v>
      </c>
      <c r="F2364" t="s">
        <v>299</v>
      </c>
      <c r="G2364" t="s">
        <v>711</v>
      </c>
      <c r="I2364" t="s">
        <v>10090</v>
      </c>
      <c r="J2364">
        <v>82</v>
      </c>
      <c r="K2364" s="1" t="s">
        <v>350</v>
      </c>
      <c r="L2364" t="s">
        <v>7927</v>
      </c>
      <c r="M2364">
        <v>19735</v>
      </c>
      <c r="N2364">
        <v>2</v>
      </c>
      <c r="O2364">
        <v>24</v>
      </c>
      <c r="P2364" t="s">
        <v>14219</v>
      </c>
      <c r="Q2364" t="s">
        <v>331</v>
      </c>
      <c r="R2364" t="s">
        <v>349</v>
      </c>
      <c r="T2364" t="s">
        <v>6790</v>
      </c>
      <c r="U2364" t="s">
        <v>306</v>
      </c>
    </row>
    <row r="2365" spans="1:21" x14ac:dyDescent="0.3">
      <c r="A2365" s="1" t="s">
        <v>10092</v>
      </c>
      <c r="B2365" t="s">
        <v>439</v>
      </c>
      <c r="C2365" t="s">
        <v>10094</v>
      </c>
      <c r="D2365">
        <v>3975763</v>
      </c>
      <c r="E2365" t="s">
        <v>10092</v>
      </c>
      <c r="F2365" t="s">
        <v>672</v>
      </c>
      <c r="G2365" t="s">
        <v>9554</v>
      </c>
      <c r="H2365">
        <v>2</v>
      </c>
      <c r="I2365" t="s">
        <v>10093</v>
      </c>
      <c r="J2365">
        <v>17</v>
      </c>
      <c r="K2365" s="1" t="s">
        <v>439</v>
      </c>
      <c r="L2365" t="s">
        <v>1065</v>
      </c>
      <c r="M2365">
        <v>20325</v>
      </c>
      <c r="N2365">
        <v>1</v>
      </c>
      <c r="O2365">
        <v>24</v>
      </c>
      <c r="P2365" t="s">
        <v>14220</v>
      </c>
      <c r="Q2365" t="s">
        <v>331</v>
      </c>
      <c r="R2365" t="s">
        <v>319</v>
      </c>
      <c r="T2365" t="s">
        <v>966</v>
      </c>
      <c r="U2365" t="s">
        <v>300</v>
      </c>
    </row>
    <row r="2366" spans="1:21" x14ac:dyDescent="0.3">
      <c r="A2366" s="1" t="s">
        <v>10095</v>
      </c>
      <c r="B2366" t="s">
        <v>350</v>
      </c>
      <c r="C2366" t="s">
        <v>10096</v>
      </c>
      <c r="D2366">
        <v>2515260</v>
      </c>
      <c r="E2366" t="s">
        <v>10095</v>
      </c>
      <c r="G2366" t="s">
        <v>5108</v>
      </c>
      <c r="J2366">
        <v>14</v>
      </c>
      <c r="K2366" s="1" t="s">
        <v>350</v>
      </c>
      <c r="L2366" t="s">
        <v>3357</v>
      </c>
      <c r="M2366">
        <v>17477</v>
      </c>
      <c r="N2366">
        <v>1</v>
      </c>
      <c r="O2366">
        <v>26</v>
      </c>
      <c r="P2366" t="s">
        <v>14221</v>
      </c>
      <c r="Q2366" t="s">
        <v>347</v>
      </c>
      <c r="R2366" t="s">
        <v>931</v>
      </c>
      <c r="T2366" t="s">
        <v>824</v>
      </c>
      <c r="U2366" t="s">
        <v>296</v>
      </c>
    </row>
    <row r="2367" spans="1:21" x14ac:dyDescent="0.3">
      <c r="A2367" s="1" t="s">
        <v>10097</v>
      </c>
      <c r="B2367" t="s">
        <v>350</v>
      </c>
      <c r="C2367" t="s">
        <v>10099</v>
      </c>
      <c r="E2367" t="s">
        <v>10097</v>
      </c>
      <c r="F2367" t="s">
        <v>373</v>
      </c>
      <c r="J2367">
        <v>0</v>
      </c>
      <c r="K2367" s="1" t="s">
        <v>350</v>
      </c>
      <c r="L2367" t="s">
        <v>10098</v>
      </c>
      <c r="M2367">
        <v>19371</v>
      </c>
      <c r="N2367">
        <v>1</v>
      </c>
      <c r="P2367" t="s">
        <v>14222</v>
      </c>
      <c r="Q2367" t="s">
        <v>426</v>
      </c>
      <c r="R2367" t="s">
        <v>452</v>
      </c>
      <c r="T2367" t="s">
        <v>1552</v>
      </c>
      <c r="U2367" t="s">
        <v>300</v>
      </c>
    </row>
    <row r="2368" spans="1:21" x14ac:dyDescent="0.3">
      <c r="A2368" s="1" t="s">
        <v>10100</v>
      </c>
      <c r="B2368" t="s">
        <v>313</v>
      </c>
      <c r="C2368" t="s">
        <v>10101</v>
      </c>
      <c r="D2368">
        <v>2972420</v>
      </c>
      <c r="E2368" t="s">
        <v>10100</v>
      </c>
      <c r="G2368" t="s">
        <v>1430</v>
      </c>
      <c r="H2368">
        <v>4</v>
      </c>
      <c r="J2368">
        <v>7</v>
      </c>
      <c r="K2368" s="1" t="s">
        <v>313</v>
      </c>
      <c r="L2368" t="s">
        <v>1299</v>
      </c>
      <c r="M2368">
        <v>19645</v>
      </c>
      <c r="N2368">
        <v>2</v>
      </c>
      <c r="O2368">
        <v>25</v>
      </c>
      <c r="P2368" t="s">
        <v>14223</v>
      </c>
      <c r="Q2368" t="s">
        <v>310</v>
      </c>
      <c r="R2368" t="s">
        <v>432</v>
      </c>
      <c r="T2368" t="s">
        <v>8989</v>
      </c>
      <c r="U2368" t="s">
        <v>296</v>
      </c>
    </row>
    <row r="2369" spans="1:21" x14ac:dyDescent="0.3">
      <c r="A2369" s="1" t="s">
        <v>10102</v>
      </c>
      <c r="B2369" t="s">
        <v>350</v>
      </c>
      <c r="C2369" t="s">
        <v>10105</v>
      </c>
      <c r="D2369">
        <v>13553</v>
      </c>
      <c r="E2369" t="s">
        <v>10102</v>
      </c>
      <c r="G2369" t="s">
        <v>9073</v>
      </c>
      <c r="I2369" t="s">
        <v>10104</v>
      </c>
      <c r="J2369">
        <v>80</v>
      </c>
      <c r="K2369" s="1" t="s">
        <v>350</v>
      </c>
      <c r="L2369" t="s">
        <v>10103</v>
      </c>
      <c r="M2369">
        <v>12246</v>
      </c>
      <c r="N2369">
        <v>9</v>
      </c>
      <c r="O2369">
        <v>32</v>
      </c>
      <c r="P2369" t="s">
        <v>14224</v>
      </c>
      <c r="Q2369" t="s">
        <v>310</v>
      </c>
      <c r="R2369" t="s">
        <v>392</v>
      </c>
      <c r="T2369" t="s">
        <v>4171</v>
      </c>
      <c r="U2369" t="s">
        <v>296</v>
      </c>
    </row>
    <row r="2370" spans="1:21" x14ac:dyDescent="0.3">
      <c r="A2370" s="1" t="s">
        <v>10106</v>
      </c>
      <c r="B2370" t="s">
        <v>323</v>
      </c>
      <c r="C2370" t="s">
        <v>10108</v>
      </c>
      <c r="D2370">
        <v>14906</v>
      </c>
      <c r="E2370" t="s">
        <v>10106</v>
      </c>
      <c r="G2370" t="s">
        <v>6479</v>
      </c>
      <c r="J2370">
        <v>84</v>
      </c>
      <c r="K2370" s="1" t="s">
        <v>323</v>
      </c>
      <c r="L2370" t="s">
        <v>10107</v>
      </c>
      <c r="M2370">
        <v>14152</v>
      </c>
      <c r="N2370">
        <v>7</v>
      </c>
      <c r="O2370">
        <v>30</v>
      </c>
      <c r="P2370" t="s">
        <v>14225</v>
      </c>
      <c r="Q2370" t="s">
        <v>426</v>
      </c>
      <c r="R2370" t="s">
        <v>1002</v>
      </c>
      <c r="S2370" t="s">
        <v>512</v>
      </c>
      <c r="T2370" t="s">
        <v>945</v>
      </c>
      <c r="U2370" t="s">
        <v>513</v>
      </c>
    </row>
    <row r="2371" spans="1:21" x14ac:dyDescent="0.3">
      <c r="A2371" s="1" t="s">
        <v>10109</v>
      </c>
      <c r="B2371" t="s">
        <v>453</v>
      </c>
      <c r="C2371" t="s">
        <v>10112</v>
      </c>
      <c r="D2371">
        <v>3123212</v>
      </c>
      <c r="E2371" t="s">
        <v>10109</v>
      </c>
      <c r="G2371" t="s">
        <v>3668</v>
      </c>
      <c r="I2371" t="s">
        <v>10111</v>
      </c>
      <c r="J2371">
        <v>38</v>
      </c>
      <c r="K2371" s="1" t="s">
        <v>453</v>
      </c>
      <c r="L2371" t="s">
        <v>10110</v>
      </c>
      <c r="M2371">
        <v>20263</v>
      </c>
      <c r="N2371">
        <v>1</v>
      </c>
      <c r="O2371">
        <v>22</v>
      </c>
      <c r="P2371" t="s">
        <v>14226</v>
      </c>
      <c r="Q2371" t="s">
        <v>494</v>
      </c>
      <c r="R2371" t="s">
        <v>392</v>
      </c>
      <c r="T2371" t="s">
        <v>428</v>
      </c>
      <c r="U2371" t="s">
        <v>296</v>
      </c>
    </row>
    <row r="2372" spans="1:21" x14ac:dyDescent="0.3">
      <c r="A2372" s="1" t="s">
        <v>10114</v>
      </c>
      <c r="C2372" t="s">
        <v>10115</v>
      </c>
      <c r="E2372" t="s">
        <v>10114</v>
      </c>
      <c r="J2372">
        <v>0</v>
      </c>
      <c r="K2372" s="1" t="s">
        <v>297</v>
      </c>
      <c r="L2372" t="s">
        <v>2123</v>
      </c>
      <c r="M2372">
        <v>18801</v>
      </c>
      <c r="N2372">
        <v>0</v>
      </c>
      <c r="P2372" t="s">
        <v>14227</v>
      </c>
      <c r="Q2372" t="s">
        <v>297</v>
      </c>
      <c r="R2372" t="s">
        <v>297</v>
      </c>
      <c r="T2372" t="s">
        <v>4664</v>
      </c>
      <c r="U2372" t="s">
        <v>296</v>
      </c>
    </row>
    <row r="2373" spans="1:21" x14ac:dyDescent="0.3">
      <c r="A2373" s="1" t="s">
        <v>10116</v>
      </c>
      <c r="B2373" t="s">
        <v>323</v>
      </c>
      <c r="C2373" t="s">
        <v>10118</v>
      </c>
      <c r="D2373">
        <v>14007</v>
      </c>
      <c r="E2373" t="s">
        <v>10116</v>
      </c>
      <c r="G2373" t="s">
        <v>10119</v>
      </c>
      <c r="I2373" t="s">
        <v>10117</v>
      </c>
      <c r="J2373">
        <v>84</v>
      </c>
      <c r="K2373" s="1" t="s">
        <v>323</v>
      </c>
      <c r="L2373" t="s">
        <v>4351</v>
      </c>
      <c r="M2373">
        <v>13386</v>
      </c>
      <c r="N2373">
        <v>8</v>
      </c>
      <c r="O2373">
        <v>31</v>
      </c>
      <c r="P2373" t="s">
        <v>14228</v>
      </c>
      <c r="Q2373" t="s">
        <v>320</v>
      </c>
      <c r="R2373" t="s">
        <v>840</v>
      </c>
      <c r="T2373" t="s">
        <v>3177</v>
      </c>
      <c r="U2373" t="s">
        <v>296</v>
      </c>
    </row>
    <row r="2374" spans="1:21" x14ac:dyDescent="0.3">
      <c r="A2374" s="1" t="s">
        <v>10120</v>
      </c>
      <c r="B2374" t="s">
        <v>350</v>
      </c>
      <c r="C2374" t="s">
        <v>10121</v>
      </c>
      <c r="D2374">
        <v>16014</v>
      </c>
      <c r="E2374" t="s">
        <v>10120</v>
      </c>
      <c r="G2374" t="s">
        <v>3505</v>
      </c>
      <c r="J2374">
        <v>11</v>
      </c>
      <c r="K2374" s="1" t="s">
        <v>350</v>
      </c>
      <c r="L2374" t="s">
        <v>4945</v>
      </c>
      <c r="M2374">
        <v>15123</v>
      </c>
      <c r="N2374">
        <v>6</v>
      </c>
      <c r="O2374">
        <v>29</v>
      </c>
      <c r="P2374" t="s">
        <v>14229</v>
      </c>
      <c r="Q2374" t="s">
        <v>347</v>
      </c>
      <c r="R2374" t="s">
        <v>392</v>
      </c>
      <c r="T2374" t="s">
        <v>340</v>
      </c>
      <c r="U2374" t="s">
        <v>296</v>
      </c>
    </row>
    <row r="2375" spans="1:21" x14ac:dyDescent="0.3">
      <c r="A2375" s="1" t="s">
        <v>10122</v>
      </c>
      <c r="B2375" t="s">
        <v>350</v>
      </c>
      <c r="C2375" t="s">
        <v>10123</v>
      </c>
      <c r="D2375">
        <v>2574024</v>
      </c>
      <c r="E2375" t="s">
        <v>10122</v>
      </c>
      <c r="G2375" t="s">
        <v>2093</v>
      </c>
      <c r="H2375">
        <v>4</v>
      </c>
      <c r="J2375">
        <v>19</v>
      </c>
      <c r="K2375" s="1" t="s">
        <v>350</v>
      </c>
      <c r="L2375" t="s">
        <v>1245</v>
      </c>
      <c r="M2375">
        <v>18318</v>
      </c>
      <c r="N2375">
        <v>3</v>
      </c>
      <c r="O2375">
        <v>26</v>
      </c>
      <c r="P2375" t="s">
        <v>14230</v>
      </c>
      <c r="Q2375" t="s">
        <v>347</v>
      </c>
      <c r="R2375" t="s">
        <v>414</v>
      </c>
      <c r="T2375" t="s">
        <v>1241</v>
      </c>
      <c r="U2375" t="s">
        <v>296</v>
      </c>
    </row>
    <row r="2376" spans="1:21" x14ac:dyDescent="0.3">
      <c r="A2376" s="1" t="s">
        <v>10124</v>
      </c>
      <c r="B2376" t="s">
        <v>350</v>
      </c>
      <c r="C2376" t="s">
        <v>10126</v>
      </c>
      <c r="D2376">
        <v>2591718</v>
      </c>
      <c r="E2376" t="s">
        <v>10124</v>
      </c>
      <c r="F2376" t="s">
        <v>390</v>
      </c>
      <c r="G2376" t="s">
        <v>9303</v>
      </c>
      <c r="H2376">
        <v>3</v>
      </c>
      <c r="J2376">
        <v>80</v>
      </c>
      <c r="K2376" s="1" t="s">
        <v>350</v>
      </c>
      <c r="L2376" t="s">
        <v>2276</v>
      </c>
      <c r="M2376">
        <v>18343</v>
      </c>
      <c r="N2376">
        <v>3</v>
      </c>
      <c r="O2376">
        <v>26</v>
      </c>
      <c r="P2376" t="s">
        <v>14231</v>
      </c>
      <c r="Q2376" t="s">
        <v>362</v>
      </c>
      <c r="R2376" t="s">
        <v>432</v>
      </c>
      <c r="T2376" t="s">
        <v>10125</v>
      </c>
      <c r="U2376" t="s">
        <v>300</v>
      </c>
    </row>
    <row r="2377" spans="1:21" x14ac:dyDescent="0.3">
      <c r="A2377" s="1" t="s">
        <v>10127</v>
      </c>
      <c r="B2377" t="s">
        <v>313</v>
      </c>
      <c r="C2377" t="s">
        <v>10128</v>
      </c>
      <c r="D2377">
        <v>12473</v>
      </c>
      <c r="E2377" t="s">
        <v>10127</v>
      </c>
      <c r="G2377" t="s">
        <v>10129</v>
      </c>
      <c r="J2377">
        <v>5</v>
      </c>
      <c r="K2377" s="1" t="s">
        <v>313</v>
      </c>
      <c r="L2377" t="s">
        <v>4466</v>
      </c>
      <c r="M2377">
        <v>9226</v>
      </c>
      <c r="N2377">
        <v>10</v>
      </c>
      <c r="O2377">
        <v>31</v>
      </c>
      <c r="P2377" t="s">
        <v>14232</v>
      </c>
      <c r="Q2377" t="s">
        <v>305</v>
      </c>
      <c r="R2377" t="s">
        <v>1056</v>
      </c>
      <c r="T2377" t="s">
        <v>449</v>
      </c>
      <c r="U2377" t="s">
        <v>296</v>
      </c>
    </row>
    <row r="2378" spans="1:21" x14ac:dyDescent="0.3">
      <c r="A2378" s="1" t="s">
        <v>10130</v>
      </c>
      <c r="B2378" t="s">
        <v>313</v>
      </c>
      <c r="C2378" t="s">
        <v>10131</v>
      </c>
      <c r="D2378">
        <v>2577118</v>
      </c>
      <c r="E2378" t="s">
        <v>10130</v>
      </c>
      <c r="G2378" t="s">
        <v>7493</v>
      </c>
      <c r="H2378">
        <v>3</v>
      </c>
      <c r="J2378">
        <v>9</v>
      </c>
      <c r="K2378" s="1" t="s">
        <v>313</v>
      </c>
      <c r="L2378" t="s">
        <v>516</v>
      </c>
      <c r="M2378">
        <v>18290</v>
      </c>
      <c r="N2378">
        <v>0</v>
      </c>
      <c r="O2378">
        <v>25</v>
      </c>
      <c r="P2378" t="s">
        <v>14233</v>
      </c>
      <c r="Q2378" t="s">
        <v>331</v>
      </c>
      <c r="R2378" t="s">
        <v>689</v>
      </c>
      <c r="T2378" t="s">
        <v>1249</v>
      </c>
      <c r="U2378" t="s">
        <v>296</v>
      </c>
    </row>
    <row r="2379" spans="1:21" x14ac:dyDescent="0.3">
      <c r="A2379" s="1" t="s">
        <v>10132</v>
      </c>
      <c r="B2379" t="s">
        <v>313</v>
      </c>
      <c r="C2379" t="s">
        <v>10134</v>
      </c>
      <c r="D2379">
        <v>4480</v>
      </c>
      <c r="E2379" t="s">
        <v>10132</v>
      </c>
      <c r="G2379" t="s">
        <v>10135</v>
      </c>
      <c r="J2379">
        <v>3</v>
      </c>
      <c r="K2379" s="1" t="s">
        <v>313</v>
      </c>
      <c r="L2379" t="s">
        <v>10133</v>
      </c>
      <c r="M2379">
        <v>11952</v>
      </c>
      <c r="N2379">
        <v>11</v>
      </c>
      <c r="O2379">
        <v>37</v>
      </c>
      <c r="P2379" t="s">
        <v>14234</v>
      </c>
      <c r="Q2379" t="s">
        <v>331</v>
      </c>
      <c r="R2379" t="s">
        <v>977</v>
      </c>
      <c r="T2379" t="s">
        <v>3588</v>
      </c>
      <c r="U2379" t="s">
        <v>296</v>
      </c>
    </row>
    <row r="2380" spans="1:21" x14ac:dyDescent="0.3">
      <c r="A2380" s="1" t="s">
        <v>153</v>
      </c>
      <c r="B2380" t="s">
        <v>350</v>
      </c>
      <c r="C2380" t="s">
        <v>10138</v>
      </c>
      <c r="D2380">
        <v>3116406</v>
      </c>
      <c r="E2380" t="s">
        <v>153</v>
      </c>
      <c r="F2380" t="s">
        <v>308</v>
      </c>
      <c r="G2380" t="s">
        <v>1879</v>
      </c>
      <c r="H2380">
        <v>1</v>
      </c>
      <c r="I2380" t="s">
        <v>10137</v>
      </c>
      <c r="J2380">
        <v>10</v>
      </c>
      <c r="K2380" s="1" t="s">
        <v>350</v>
      </c>
      <c r="L2380" t="s">
        <v>2066</v>
      </c>
      <c r="M2380">
        <v>18082</v>
      </c>
      <c r="N2380">
        <v>3</v>
      </c>
      <c r="O2380">
        <v>25</v>
      </c>
      <c r="P2380" t="s">
        <v>14235</v>
      </c>
      <c r="Q2380" t="s">
        <v>403</v>
      </c>
      <c r="R2380" t="s">
        <v>571</v>
      </c>
      <c r="T2380" t="s">
        <v>10136</v>
      </c>
      <c r="U2380" t="s">
        <v>300</v>
      </c>
    </row>
    <row r="2381" spans="1:21" x14ac:dyDescent="0.3">
      <c r="A2381" s="1" t="s">
        <v>10140</v>
      </c>
      <c r="B2381" t="s">
        <v>350</v>
      </c>
      <c r="C2381" t="s">
        <v>10142</v>
      </c>
      <c r="D2381">
        <v>3929698</v>
      </c>
      <c r="E2381" t="s">
        <v>10140</v>
      </c>
      <c r="F2381" t="s">
        <v>880</v>
      </c>
      <c r="G2381" t="s">
        <v>10143</v>
      </c>
      <c r="J2381">
        <v>83</v>
      </c>
      <c r="K2381" s="1" t="s">
        <v>350</v>
      </c>
      <c r="L2381" t="s">
        <v>10141</v>
      </c>
      <c r="M2381">
        <v>21309</v>
      </c>
      <c r="N2381">
        <v>0</v>
      </c>
      <c r="O2381">
        <v>22</v>
      </c>
      <c r="P2381" t="s">
        <v>14236</v>
      </c>
      <c r="Q2381" t="s">
        <v>362</v>
      </c>
      <c r="R2381" t="s">
        <v>544</v>
      </c>
      <c r="T2381" t="s">
        <v>4756</v>
      </c>
      <c r="U2381" t="s">
        <v>300</v>
      </c>
    </row>
    <row r="2382" spans="1:21" x14ac:dyDescent="0.3">
      <c r="A2382" s="1" t="s">
        <v>10144</v>
      </c>
      <c r="B2382" t="s">
        <v>453</v>
      </c>
      <c r="C2382" t="s">
        <v>10147</v>
      </c>
      <c r="D2382">
        <v>3040644</v>
      </c>
      <c r="E2382" t="s">
        <v>10144</v>
      </c>
      <c r="G2382" t="s">
        <v>6273</v>
      </c>
      <c r="I2382" t="s">
        <v>10146</v>
      </c>
      <c r="J2382">
        <v>39</v>
      </c>
      <c r="K2382" s="1" t="s">
        <v>453</v>
      </c>
      <c r="L2382" t="s">
        <v>516</v>
      </c>
      <c r="M2382">
        <v>19229</v>
      </c>
      <c r="N2382">
        <v>2</v>
      </c>
      <c r="O2382">
        <v>24</v>
      </c>
      <c r="P2382" t="s">
        <v>14237</v>
      </c>
      <c r="Q2382" t="s">
        <v>494</v>
      </c>
      <c r="R2382" t="s">
        <v>759</v>
      </c>
      <c r="T2382" t="s">
        <v>10145</v>
      </c>
      <c r="U2382" t="s">
        <v>296</v>
      </c>
    </row>
    <row r="2383" spans="1:21" x14ac:dyDescent="0.3">
      <c r="A2383" s="1" t="s">
        <v>77</v>
      </c>
      <c r="B2383" t="s">
        <v>350</v>
      </c>
      <c r="C2383" t="s">
        <v>10149</v>
      </c>
      <c r="D2383">
        <v>3052177</v>
      </c>
      <c r="E2383" t="s">
        <v>77</v>
      </c>
      <c r="F2383" t="s">
        <v>412</v>
      </c>
      <c r="G2383" t="s">
        <v>10150</v>
      </c>
      <c r="H2383">
        <v>1</v>
      </c>
      <c r="I2383" t="s">
        <v>10148</v>
      </c>
      <c r="J2383">
        <v>15</v>
      </c>
      <c r="K2383" s="1" t="s">
        <v>350</v>
      </c>
      <c r="L2383" t="s">
        <v>1192</v>
      </c>
      <c r="M2383">
        <v>18881</v>
      </c>
      <c r="N2383">
        <v>2</v>
      </c>
      <c r="O2383">
        <v>24</v>
      </c>
      <c r="P2383" t="s">
        <v>14238</v>
      </c>
      <c r="Q2383" t="s">
        <v>362</v>
      </c>
      <c r="R2383" t="s">
        <v>400</v>
      </c>
      <c r="T2383" t="s">
        <v>510</v>
      </c>
      <c r="U2383" t="s">
        <v>300</v>
      </c>
    </row>
    <row r="2384" spans="1:21" x14ac:dyDescent="0.3">
      <c r="A2384" s="1" t="s">
        <v>10151</v>
      </c>
      <c r="B2384" t="s">
        <v>565</v>
      </c>
      <c r="C2384" t="s">
        <v>10153</v>
      </c>
      <c r="D2384">
        <v>11197</v>
      </c>
      <c r="E2384" t="s">
        <v>10151</v>
      </c>
      <c r="G2384" t="s">
        <v>10154</v>
      </c>
      <c r="J2384">
        <v>44</v>
      </c>
      <c r="K2384" s="1" t="s">
        <v>453</v>
      </c>
      <c r="L2384" t="s">
        <v>4662</v>
      </c>
      <c r="M2384">
        <v>1362</v>
      </c>
      <c r="N2384">
        <v>7</v>
      </c>
      <c r="O2384">
        <v>33</v>
      </c>
      <c r="P2384" t="s">
        <v>14239</v>
      </c>
      <c r="Q2384" t="s">
        <v>347</v>
      </c>
      <c r="R2384" t="s">
        <v>528</v>
      </c>
      <c r="T2384" t="s">
        <v>10152</v>
      </c>
      <c r="U2384" t="s">
        <v>296</v>
      </c>
    </row>
    <row r="2385" spans="1:21" x14ac:dyDescent="0.3">
      <c r="A2385" s="1" t="s">
        <v>10155</v>
      </c>
      <c r="B2385" t="s">
        <v>313</v>
      </c>
      <c r="C2385" t="s">
        <v>10157</v>
      </c>
      <c r="D2385">
        <v>3892775</v>
      </c>
      <c r="E2385" t="s">
        <v>10155</v>
      </c>
      <c r="F2385" t="s">
        <v>491</v>
      </c>
      <c r="G2385" t="s">
        <v>10158</v>
      </c>
      <c r="H2385">
        <v>4</v>
      </c>
      <c r="J2385">
        <v>58</v>
      </c>
      <c r="K2385" s="1" t="s">
        <v>313</v>
      </c>
      <c r="L2385" t="s">
        <v>10156</v>
      </c>
      <c r="M2385">
        <v>20954</v>
      </c>
      <c r="N2385">
        <v>0</v>
      </c>
      <c r="O2385">
        <v>22</v>
      </c>
      <c r="P2385" t="s">
        <v>14240</v>
      </c>
      <c r="Q2385" t="s">
        <v>347</v>
      </c>
      <c r="R2385" t="s">
        <v>977</v>
      </c>
      <c r="T2385" t="s">
        <v>3018</v>
      </c>
      <c r="U2385" t="s">
        <v>300</v>
      </c>
    </row>
    <row r="2386" spans="1:21" x14ac:dyDescent="0.3">
      <c r="A2386" s="1" t="s">
        <v>10159</v>
      </c>
      <c r="B2386" t="s">
        <v>350</v>
      </c>
      <c r="C2386" t="s">
        <v>10162</v>
      </c>
      <c r="D2386">
        <v>2979548</v>
      </c>
      <c r="E2386" t="s">
        <v>10159</v>
      </c>
      <c r="F2386" t="s">
        <v>412</v>
      </c>
      <c r="G2386" t="s">
        <v>4161</v>
      </c>
      <c r="J2386">
        <v>19</v>
      </c>
      <c r="K2386" s="1" t="s">
        <v>350</v>
      </c>
      <c r="L2386" t="s">
        <v>10161</v>
      </c>
      <c r="M2386">
        <v>19224</v>
      </c>
      <c r="N2386">
        <v>1</v>
      </c>
      <c r="O2386">
        <v>24</v>
      </c>
      <c r="P2386" t="s">
        <v>14241</v>
      </c>
      <c r="Q2386" t="s">
        <v>331</v>
      </c>
      <c r="R2386" t="s">
        <v>931</v>
      </c>
      <c r="T2386" t="s">
        <v>10160</v>
      </c>
      <c r="U2386" t="s">
        <v>300</v>
      </c>
    </row>
    <row r="2387" spans="1:21" x14ac:dyDescent="0.3">
      <c r="A2387" s="1" t="s">
        <v>10163</v>
      </c>
      <c r="B2387" t="s">
        <v>453</v>
      </c>
      <c r="C2387" t="s">
        <v>10165</v>
      </c>
      <c r="D2387">
        <v>3116563</v>
      </c>
      <c r="E2387" t="s">
        <v>10163</v>
      </c>
      <c r="G2387" t="s">
        <v>10166</v>
      </c>
      <c r="H2387">
        <v>1</v>
      </c>
      <c r="I2387" t="s">
        <v>10164</v>
      </c>
      <c r="J2387">
        <v>38</v>
      </c>
      <c r="K2387" s="1" t="s">
        <v>453</v>
      </c>
      <c r="L2387" t="s">
        <v>523</v>
      </c>
      <c r="M2387">
        <v>20472</v>
      </c>
      <c r="N2387">
        <v>1</v>
      </c>
      <c r="O2387">
        <v>23</v>
      </c>
      <c r="P2387" t="s">
        <v>14242</v>
      </c>
      <c r="Q2387" t="s">
        <v>494</v>
      </c>
      <c r="R2387" t="s">
        <v>571</v>
      </c>
      <c r="T2387" t="s">
        <v>1996</v>
      </c>
      <c r="U2387" t="s">
        <v>296</v>
      </c>
    </row>
    <row r="2388" spans="1:21" x14ac:dyDescent="0.3">
      <c r="A2388" s="1" t="s">
        <v>174</v>
      </c>
      <c r="B2388" t="s">
        <v>313</v>
      </c>
      <c r="C2388" t="s">
        <v>10169</v>
      </c>
      <c r="D2388">
        <v>3912547</v>
      </c>
      <c r="E2388" t="s">
        <v>174</v>
      </c>
      <c r="F2388" t="s">
        <v>354</v>
      </c>
      <c r="G2388" t="s">
        <v>10170</v>
      </c>
      <c r="H2388">
        <v>1</v>
      </c>
      <c r="I2388" t="s">
        <v>10168</v>
      </c>
      <c r="J2388">
        <v>14</v>
      </c>
      <c r="K2388" s="1" t="s">
        <v>313</v>
      </c>
      <c r="L2388" t="s">
        <v>10167</v>
      </c>
      <c r="M2388">
        <v>19812</v>
      </c>
      <c r="N2388">
        <v>1</v>
      </c>
      <c r="O2388">
        <v>22</v>
      </c>
      <c r="P2388" t="s">
        <v>14243</v>
      </c>
      <c r="Q2388" t="s">
        <v>320</v>
      </c>
      <c r="R2388" t="s">
        <v>312</v>
      </c>
      <c r="T2388" t="s">
        <v>684</v>
      </c>
      <c r="U2388" t="s">
        <v>300</v>
      </c>
    </row>
    <row r="2389" spans="1:21" x14ac:dyDescent="0.3">
      <c r="A2389" s="1" t="s">
        <v>233</v>
      </c>
      <c r="B2389" t="s">
        <v>453</v>
      </c>
      <c r="C2389" t="s">
        <v>10173</v>
      </c>
      <c r="D2389">
        <v>3115375</v>
      </c>
      <c r="E2389" t="s">
        <v>233</v>
      </c>
      <c r="F2389" t="s">
        <v>308</v>
      </c>
      <c r="G2389" t="s">
        <v>10174</v>
      </c>
      <c r="H2389">
        <v>5</v>
      </c>
      <c r="I2389" t="s">
        <v>10172</v>
      </c>
      <c r="J2389">
        <v>31</v>
      </c>
      <c r="K2389" s="1" t="s">
        <v>453</v>
      </c>
      <c r="L2389" t="s">
        <v>516</v>
      </c>
      <c r="M2389">
        <v>20500</v>
      </c>
      <c r="N2389">
        <v>1</v>
      </c>
      <c r="O2389">
        <v>24</v>
      </c>
      <c r="P2389" t="s">
        <v>14244</v>
      </c>
      <c r="Q2389" t="s">
        <v>310</v>
      </c>
      <c r="R2389" t="s">
        <v>578</v>
      </c>
      <c r="T2389" t="s">
        <v>10171</v>
      </c>
      <c r="U2389" t="s">
        <v>300</v>
      </c>
    </row>
    <row r="2390" spans="1:21" x14ac:dyDescent="0.3">
      <c r="A2390" s="1" t="s">
        <v>10175</v>
      </c>
      <c r="B2390" t="s">
        <v>350</v>
      </c>
      <c r="C2390" t="s">
        <v>10178</v>
      </c>
      <c r="D2390">
        <v>2578394</v>
      </c>
      <c r="E2390" t="s">
        <v>10175</v>
      </c>
      <c r="G2390" t="s">
        <v>1788</v>
      </c>
      <c r="I2390" t="s">
        <v>10177</v>
      </c>
      <c r="J2390">
        <v>6</v>
      </c>
      <c r="K2390" s="1" t="s">
        <v>350</v>
      </c>
      <c r="L2390" t="s">
        <v>516</v>
      </c>
      <c r="M2390">
        <v>17079</v>
      </c>
      <c r="N2390">
        <v>4</v>
      </c>
      <c r="O2390">
        <v>27</v>
      </c>
      <c r="P2390" t="s">
        <v>14245</v>
      </c>
      <c r="Q2390" t="s">
        <v>331</v>
      </c>
      <c r="R2390" t="s">
        <v>319</v>
      </c>
      <c r="T2390" t="s">
        <v>10176</v>
      </c>
      <c r="U2390" t="s">
        <v>296</v>
      </c>
    </row>
    <row r="2391" spans="1:21" x14ac:dyDescent="0.3">
      <c r="A2391" s="1" t="s">
        <v>10179</v>
      </c>
      <c r="B2391" t="s">
        <v>350</v>
      </c>
      <c r="C2391" t="s">
        <v>10181</v>
      </c>
      <c r="D2391">
        <v>2573343</v>
      </c>
      <c r="E2391" t="s">
        <v>10179</v>
      </c>
      <c r="F2391" t="s">
        <v>367</v>
      </c>
      <c r="G2391" t="s">
        <v>4884</v>
      </c>
      <c r="H2391">
        <v>3</v>
      </c>
      <c r="I2391" t="s">
        <v>10180</v>
      </c>
      <c r="J2391">
        <v>11</v>
      </c>
      <c r="K2391" s="1" t="s">
        <v>350</v>
      </c>
      <c r="L2391" t="s">
        <v>495</v>
      </c>
      <c r="M2391">
        <v>18080</v>
      </c>
      <c r="N2391">
        <v>3</v>
      </c>
      <c r="O2391">
        <v>26</v>
      </c>
      <c r="P2391" t="s">
        <v>14246</v>
      </c>
      <c r="Q2391" t="s">
        <v>331</v>
      </c>
      <c r="R2391" t="s">
        <v>400</v>
      </c>
      <c r="T2391" t="s">
        <v>1952</v>
      </c>
      <c r="U2391" t="s">
        <v>300</v>
      </c>
    </row>
    <row r="2392" spans="1:21" x14ac:dyDescent="0.3">
      <c r="A2392" s="1" t="s">
        <v>10182</v>
      </c>
      <c r="B2392" t="s">
        <v>350</v>
      </c>
      <c r="C2392" t="s">
        <v>10186</v>
      </c>
      <c r="D2392">
        <v>3121616</v>
      </c>
      <c r="E2392" t="s">
        <v>10182</v>
      </c>
      <c r="G2392" t="s">
        <v>9745</v>
      </c>
      <c r="I2392" t="s">
        <v>10185</v>
      </c>
      <c r="J2392">
        <v>80</v>
      </c>
      <c r="K2392" s="1" t="s">
        <v>350</v>
      </c>
      <c r="L2392" t="s">
        <v>10184</v>
      </c>
      <c r="M2392">
        <v>20098</v>
      </c>
      <c r="N2392">
        <v>1</v>
      </c>
      <c r="O2392">
        <v>23</v>
      </c>
      <c r="P2392" t="s">
        <v>14247</v>
      </c>
      <c r="Q2392" t="s">
        <v>331</v>
      </c>
      <c r="R2392" t="s">
        <v>571</v>
      </c>
      <c r="T2392" t="s">
        <v>10183</v>
      </c>
      <c r="U2392" t="s">
        <v>296</v>
      </c>
    </row>
    <row r="2393" spans="1:21" x14ac:dyDescent="0.3">
      <c r="A2393" s="1" t="s">
        <v>30</v>
      </c>
      <c r="B2393" t="s">
        <v>350</v>
      </c>
      <c r="C2393" t="s">
        <v>6996</v>
      </c>
      <c r="D2393">
        <v>3045138</v>
      </c>
      <c r="E2393" t="s">
        <v>30</v>
      </c>
      <c r="F2393" t="s">
        <v>299</v>
      </c>
      <c r="G2393" t="s">
        <v>10188</v>
      </c>
      <c r="H2393">
        <v>1</v>
      </c>
      <c r="I2393" t="s">
        <v>10187</v>
      </c>
      <c r="J2393">
        <v>81</v>
      </c>
      <c r="K2393" s="1" t="s">
        <v>350</v>
      </c>
      <c r="L2393" t="s">
        <v>516</v>
      </c>
      <c r="M2393">
        <v>18914</v>
      </c>
      <c r="N2393">
        <v>2</v>
      </c>
      <c r="O2393">
        <v>24</v>
      </c>
      <c r="P2393" t="s">
        <v>13316</v>
      </c>
      <c r="Q2393" t="s">
        <v>426</v>
      </c>
      <c r="R2393" t="s">
        <v>977</v>
      </c>
      <c r="T2393" t="s">
        <v>333</v>
      </c>
      <c r="U2393" t="s">
        <v>300</v>
      </c>
    </row>
    <row r="2394" spans="1:21" x14ac:dyDescent="0.3">
      <c r="A2394" s="1" t="s">
        <v>10189</v>
      </c>
      <c r="B2394" t="s">
        <v>350</v>
      </c>
      <c r="C2394" t="s">
        <v>10193</v>
      </c>
      <c r="D2394">
        <v>3128251</v>
      </c>
      <c r="E2394" t="s">
        <v>10189</v>
      </c>
      <c r="F2394" t="s">
        <v>373</v>
      </c>
      <c r="G2394" t="s">
        <v>10194</v>
      </c>
      <c r="H2394">
        <v>3</v>
      </c>
      <c r="I2394" t="s">
        <v>10192</v>
      </c>
      <c r="J2394">
        <v>15</v>
      </c>
      <c r="K2394" s="1" t="s">
        <v>350</v>
      </c>
      <c r="L2394" t="s">
        <v>10191</v>
      </c>
      <c r="M2394">
        <v>20107</v>
      </c>
      <c r="N2394">
        <v>1</v>
      </c>
      <c r="O2394">
        <v>23</v>
      </c>
      <c r="P2394" t="s">
        <v>14248</v>
      </c>
      <c r="Q2394" t="s">
        <v>320</v>
      </c>
      <c r="R2394" t="s">
        <v>689</v>
      </c>
      <c r="T2394" t="s">
        <v>10190</v>
      </c>
      <c r="U2394" t="s">
        <v>306</v>
      </c>
    </row>
    <row r="2395" spans="1:21" x14ac:dyDescent="0.3">
      <c r="A2395" s="1" t="s">
        <v>10195</v>
      </c>
      <c r="B2395" t="s">
        <v>453</v>
      </c>
      <c r="C2395" t="s">
        <v>10198</v>
      </c>
      <c r="D2395">
        <v>13203</v>
      </c>
      <c r="E2395" t="s">
        <v>10195</v>
      </c>
      <c r="G2395" t="s">
        <v>8756</v>
      </c>
      <c r="I2395" t="s">
        <v>10197</v>
      </c>
      <c r="J2395">
        <v>26</v>
      </c>
      <c r="K2395" s="1" t="s">
        <v>453</v>
      </c>
      <c r="L2395" t="s">
        <v>10196</v>
      </c>
      <c r="M2395">
        <v>10949</v>
      </c>
      <c r="N2395">
        <v>9</v>
      </c>
      <c r="O2395">
        <v>31</v>
      </c>
      <c r="P2395" t="s">
        <v>14249</v>
      </c>
      <c r="Q2395" t="s">
        <v>362</v>
      </c>
      <c r="R2395" t="s">
        <v>759</v>
      </c>
      <c r="T2395" t="s">
        <v>1862</v>
      </c>
      <c r="U2395" t="s">
        <v>296</v>
      </c>
    </row>
    <row r="2396" spans="1:21" x14ac:dyDescent="0.3">
      <c r="A2396" s="1" t="s">
        <v>10199</v>
      </c>
      <c r="B2396" t="s">
        <v>313</v>
      </c>
      <c r="C2396" t="s">
        <v>10202</v>
      </c>
      <c r="D2396">
        <v>2511109</v>
      </c>
      <c r="E2396" t="s">
        <v>10199</v>
      </c>
      <c r="F2396" t="s">
        <v>354</v>
      </c>
      <c r="G2396" t="s">
        <v>1400</v>
      </c>
      <c r="H2396">
        <v>2</v>
      </c>
      <c r="I2396" t="s">
        <v>10201</v>
      </c>
      <c r="J2396">
        <v>19</v>
      </c>
      <c r="K2396" s="1" t="s">
        <v>313</v>
      </c>
      <c r="L2396" t="s">
        <v>10200</v>
      </c>
      <c r="M2396">
        <v>17009</v>
      </c>
      <c r="N2396">
        <v>4</v>
      </c>
      <c r="O2396">
        <v>27</v>
      </c>
      <c r="P2396" t="s">
        <v>14250</v>
      </c>
      <c r="Q2396" t="s">
        <v>320</v>
      </c>
      <c r="R2396" t="s">
        <v>369</v>
      </c>
      <c r="T2396" t="s">
        <v>1952</v>
      </c>
      <c r="U2396" t="s">
        <v>300</v>
      </c>
    </row>
    <row r="2397" spans="1:21" x14ac:dyDescent="0.3">
      <c r="A2397" s="1" t="s">
        <v>10204</v>
      </c>
      <c r="B2397" t="s">
        <v>313</v>
      </c>
      <c r="C2397" t="s">
        <v>10206</v>
      </c>
      <c r="E2397" t="s">
        <v>10204</v>
      </c>
      <c r="G2397" t="s">
        <v>10207</v>
      </c>
      <c r="J2397">
        <v>4</v>
      </c>
      <c r="K2397" s="1" t="s">
        <v>313</v>
      </c>
      <c r="L2397" t="s">
        <v>10205</v>
      </c>
      <c r="M2397">
        <v>1036</v>
      </c>
      <c r="N2397">
        <v>0</v>
      </c>
      <c r="O2397">
        <v>39</v>
      </c>
      <c r="P2397" t="s">
        <v>14251</v>
      </c>
      <c r="Q2397" t="s">
        <v>295</v>
      </c>
      <c r="R2397" t="s">
        <v>518</v>
      </c>
      <c r="T2397" t="s">
        <v>949</v>
      </c>
      <c r="U2397" t="s">
        <v>296</v>
      </c>
    </row>
    <row r="2398" spans="1:21" x14ac:dyDescent="0.3">
      <c r="A2398" s="1" t="s">
        <v>28</v>
      </c>
      <c r="B2398" t="s">
        <v>350</v>
      </c>
      <c r="C2398" t="s">
        <v>10211</v>
      </c>
      <c r="D2398">
        <v>3120348</v>
      </c>
      <c r="E2398" t="s">
        <v>28</v>
      </c>
      <c r="F2398" t="s">
        <v>922</v>
      </c>
      <c r="G2398" t="s">
        <v>698</v>
      </c>
      <c r="H2398">
        <v>1</v>
      </c>
      <c r="I2398" t="s">
        <v>10210</v>
      </c>
      <c r="J2398">
        <v>19</v>
      </c>
      <c r="K2398" s="1" t="s">
        <v>350</v>
      </c>
      <c r="L2398" t="s">
        <v>10209</v>
      </c>
      <c r="M2398">
        <v>18883</v>
      </c>
      <c r="N2398">
        <v>2</v>
      </c>
      <c r="O2398">
        <v>22</v>
      </c>
      <c r="P2398" t="s">
        <v>14252</v>
      </c>
      <c r="Q2398" t="s">
        <v>331</v>
      </c>
      <c r="R2398" t="s">
        <v>438</v>
      </c>
      <c r="T2398" t="s">
        <v>10208</v>
      </c>
      <c r="U2398" t="s">
        <v>300</v>
      </c>
    </row>
    <row r="2399" spans="1:21" x14ac:dyDescent="0.3">
      <c r="A2399" s="1" t="s">
        <v>10212</v>
      </c>
      <c r="B2399" t="s">
        <v>350</v>
      </c>
      <c r="C2399" t="s">
        <v>10215</v>
      </c>
      <c r="D2399">
        <v>16793</v>
      </c>
      <c r="E2399" t="s">
        <v>10212</v>
      </c>
      <c r="F2399" t="s">
        <v>316</v>
      </c>
      <c r="G2399" t="s">
        <v>5063</v>
      </c>
      <c r="H2399">
        <v>2</v>
      </c>
      <c r="I2399" t="s">
        <v>10214</v>
      </c>
      <c r="J2399">
        <v>12</v>
      </c>
      <c r="K2399" s="1" t="s">
        <v>350</v>
      </c>
      <c r="L2399" t="s">
        <v>10213</v>
      </c>
      <c r="M2399">
        <v>16278</v>
      </c>
      <c r="N2399">
        <v>5</v>
      </c>
      <c r="O2399">
        <v>26</v>
      </c>
      <c r="P2399" t="s">
        <v>14253</v>
      </c>
      <c r="Q2399" t="s">
        <v>347</v>
      </c>
      <c r="R2399" t="s">
        <v>438</v>
      </c>
      <c r="T2399" t="s">
        <v>293</v>
      </c>
      <c r="U2399" t="s">
        <v>300</v>
      </c>
    </row>
    <row r="2400" spans="1:21" x14ac:dyDescent="0.3">
      <c r="A2400" s="1" t="s">
        <v>10216</v>
      </c>
      <c r="B2400" t="s">
        <v>453</v>
      </c>
      <c r="C2400" t="s">
        <v>10218</v>
      </c>
      <c r="E2400" t="s">
        <v>10216</v>
      </c>
      <c r="F2400" t="s">
        <v>316</v>
      </c>
      <c r="J2400">
        <v>35</v>
      </c>
      <c r="K2400" s="1" t="s">
        <v>453</v>
      </c>
      <c r="L2400" t="s">
        <v>10217</v>
      </c>
      <c r="M2400">
        <v>18835</v>
      </c>
      <c r="N2400">
        <v>1</v>
      </c>
      <c r="P2400" t="s">
        <v>14254</v>
      </c>
      <c r="Q2400" t="s">
        <v>362</v>
      </c>
      <c r="R2400" t="s">
        <v>606</v>
      </c>
      <c r="T2400" t="s">
        <v>4699</v>
      </c>
      <c r="U2400" t="s">
        <v>300</v>
      </c>
    </row>
    <row r="2401" spans="1:21" x14ac:dyDescent="0.3">
      <c r="A2401" s="1" t="s">
        <v>10219</v>
      </c>
      <c r="B2401" t="s">
        <v>323</v>
      </c>
      <c r="C2401" t="s">
        <v>10221</v>
      </c>
      <c r="E2401" t="s">
        <v>10219</v>
      </c>
      <c r="G2401" t="s">
        <v>10222</v>
      </c>
      <c r="J2401">
        <v>85</v>
      </c>
      <c r="K2401" s="1" t="s">
        <v>323</v>
      </c>
      <c r="L2401" t="s">
        <v>10220</v>
      </c>
      <c r="M2401">
        <v>11998</v>
      </c>
      <c r="N2401">
        <v>8</v>
      </c>
      <c r="O2401">
        <v>34</v>
      </c>
      <c r="P2401" t="s">
        <v>14255</v>
      </c>
      <c r="Q2401" t="s">
        <v>295</v>
      </c>
      <c r="R2401" t="s">
        <v>965</v>
      </c>
      <c r="T2401" t="s">
        <v>1259</v>
      </c>
      <c r="U2401" t="s">
        <v>296</v>
      </c>
    </row>
    <row r="2402" spans="1:21" x14ac:dyDescent="0.3">
      <c r="A2402" s="1" t="s">
        <v>10223</v>
      </c>
      <c r="B2402" t="s">
        <v>453</v>
      </c>
      <c r="C2402" t="s">
        <v>10226</v>
      </c>
      <c r="D2402">
        <v>17421</v>
      </c>
      <c r="E2402" t="s">
        <v>10223</v>
      </c>
      <c r="F2402" t="s">
        <v>710</v>
      </c>
      <c r="G2402" t="s">
        <v>2274</v>
      </c>
      <c r="H2402">
        <v>7</v>
      </c>
      <c r="I2402" t="s">
        <v>10225</v>
      </c>
      <c r="J2402">
        <v>32</v>
      </c>
      <c r="K2402" s="1" t="s">
        <v>453</v>
      </c>
      <c r="L2402" t="s">
        <v>6070</v>
      </c>
      <c r="M2402">
        <v>16441</v>
      </c>
      <c r="N2402">
        <v>5</v>
      </c>
      <c r="O2402">
        <v>27</v>
      </c>
      <c r="P2402" t="s">
        <v>14256</v>
      </c>
      <c r="Q2402" t="s">
        <v>310</v>
      </c>
      <c r="R2402" t="s">
        <v>828</v>
      </c>
      <c r="T2402" t="s">
        <v>10224</v>
      </c>
      <c r="U2402" t="s">
        <v>300</v>
      </c>
    </row>
    <row r="2403" spans="1:21" x14ac:dyDescent="0.3">
      <c r="A2403" s="1" t="s">
        <v>10227</v>
      </c>
      <c r="B2403" t="s">
        <v>313</v>
      </c>
      <c r="C2403" t="s">
        <v>10230</v>
      </c>
      <c r="D2403">
        <v>15299</v>
      </c>
      <c r="E2403" t="s">
        <v>10227</v>
      </c>
      <c r="G2403" t="s">
        <v>5614</v>
      </c>
      <c r="H2403">
        <v>3</v>
      </c>
      <c r="J2403">
        <v>2</v>
      </c>
      <c r="K2403" s="1" t="s">
        <v>313</v>
      </c>
      <c r="L2403" t="s">
        <v>10229</v>
      </c>
      <c r="M2403">
        <v>18</v>
      </c>
      <c r="N2403">
        <v>1</v>
      </c>
      <c r="O2403">
        <v>28</v>
      </c>
      <c r="P2403" t="s">
        <v>14257</v>
      </c>
      <c r="Q2403" t="s">
        <v>347</v>
      </c>
      <c r="R2403" t="s">
        <v>958</v>
      </c>
      <c r="T2403" t="s">
        <v>10228</v>
      </c>
      <c r="U2403" t="s">
        <v>296</v>
      </c>
    </row>
    <row r="2404" spans="1:21" x14ac:dyDescent="0.3">
      <c r="A2404" s="1" t="s">
        <v>39</v>
      </c>
      <c r="B2404" t="s">
        <v>453</v>
      </c>
      <c r="C2404" t="s">
        <v>10233</v>
      </c>
      <c r="D2404">
        <v>15825</v>
      </c>
      <c r="E2404" t="s">
        <v>39</v>
      </c>
      <c r="F2404" t="s">
        <v>354</v>
      </c>
      <c r="G2404" t="s">
        <v>7191</v>
      </c>
      <c r="H2404">
        <v>1</v>
      </c>
      <c r="I2404" t="s">
        <v>10232</v>
      </c>
      <c r="J2404">
        <v>26</v>
      </c>
      <c r="K2404" s="1" t="s">
        <v>453</v>
      </c>
      <c r="L2404" t="s">
        <v>1977</v>
      </c>
      <c r="M2404">
        <v>14967</v>
      </c>
      <c r="N2404">
        <v>6</v>
      </c>
      <c r="O2404">
        <v>27</v>
      </c>
      <c r="P2404" t="s">
        <v>14258</v>
      </c>
      <c r="Q2404" t="s">
        <v>331</v>
      </c>
      <c r="R2404" t="s">
        <v>699</v>
      </c>
      <c r="T2404" t="s">
        <v>10231</v>
      </c>
      <c r="U2404" t="s">
        <v>300</v>
      </c>
    </row>
    <row r="2405" spans="1:21" x14ac:dyDescent="0.3">
      <c r="A2405" s="1" t="s">
        <v>10235</v>
      </c>
      <c r="B2405" t="s">
        <v>453</v>
      </c>
      <c r="C2405" t="s">
        <v>8413</v>
      </c>
      <c r="D2405">
        <v>2980197</v>
      </c>
      <c r="E2405" t="s">
        <v>10235</v>
      </c>
      <c r="F2405" t="s">
        <v>748</v>
      </c>
      <c r="G2405" t="s">
        <v>3419</v>
      </c>
      <c r="H2405">
        <v>3</v>
      </c>
      <c r="I2405" t="s">
        <v>10236</v>
      </c>
      <c r="J2405">
        <v>26</v>
      </c>
      <c r="K2405" s="1" t="s">
        <v>453</v>
      </c>
      <c r="L2405" t="s">
        <v>1571</v>
      </c>
      <c r="M2405">
        <v>18132</v>
      </c>
      <c r="N2405">
        <v>3</v>
      </c>
      <c r="O2405">
        <v>25</v>
      </c>
      <c r="P2405" t="s">
        <v>14259</v>
      </c>
      <c r="Q2405" t="s">
        <v>310</v>
      </c>
      <c r="R2405" t="s">
        <v>765</v>
      </c>
      <c r="T2405" t="s">
        <v>1132</v>
      </c>
      <c r="U2405" t="s">
        <v>306</v>
      </c>
    </row>
    <row r="2406" spans="1:21" x14ac:dyDescent="0.3">
      <c r="A2406" s="1" t="s">
        <v>10237</v>
      </c>
      <c r="B2406" t="s">
        <v>453</v>
      </c>
      <c r="C2406" t="s">
        <v>10240</v>
      </c>
      <c r="D2406">
        <v>11788</v>
      </c>
      <c r="E2406" t="s">
        <v>10237</v>
      </c>
      <c r="G2406" t="s">
        <v>3742</v>
      </c>
      <c r="I2406" t="s">
        <v>10239</v>
      </c>
      <c r="J2406">
        <v>39</v>
      </c>
      <c r="K2406" s="1" t="s">
        <v>453</v>
      </c>
      <c r="L2406" t="s">
        <v>10238</v>
      </c>
      <c r="M2406">
        <v>12317</v>
      </c>
      <c r="N2406">
        <v>11</v>
      </c>
      <c r="O2406">
        <v>34</v>
      </c>
      <c r="P2406" t="s">
        <v>14260</v>
      </c>
      <c r="Q2406" t="s">
        <v>399</v>
      </c>
      <c r="R2406" t="s">
        <v>358</v>
      </c>
      <c r="S2406" t="s">
        <v>512</v>
      </c>
      <c r="T2406" t="s">
        <v>712</v>
      </c>
      <c r="U2406" t="s">
        <v>513</v>
      </c>
    </row>
    <row r="2407" spans="1:21" x14ac:dyDescent="0.3">
      <c r="A2407" s="1" t="s">
        <v>10241</v>
      </c>
      <c r="B2407" t="s">
        <v>313</v>
      </c>
      <c r="C2407" t="s">
        <v>10244</v>
      </c>
      <c r="D2407">
        <v>3123048</v>
      </c>
      <c r="E2407" t="s">
        <v>10241</v>
      </c>
      <c r="G2407" t="s">
        <v>641</v>
      </c>
      <c r="I2407" t="s">
        <v>10243</v>
      </c>
      <c r="J2407">
        <v>9</v>
      </c>
      <c r="K2407" s="1" t="s">
        <v>313</v>
      </c>
      <c r="L2407" t="s">
        <v>10242</v>
      </c>
      <c r="M2407">
        <v>19068</v>
      </c>
      <c r="N2407">
        <v>2</v>
      </c>
      <c r="O2407">
        <v>23</v>
      </c>
      <c r="P2407" t="s">
        <v>14261</v>
      </c>
      <c r="Q2407" t="s">
        <v>426</v>
      </c>
      <c r="R2407" t="s">
        <v>1240</v>
      </c>
      <c r="T2407" t="s">
        <v>3528</v>
      </c>
      <c r="U2407" t="s">
        <v>296</v>
      </c>
    </row>
    <row r="2408" spans="1:21" x14ac:dyDescent="0.3">
      <c r="A2408" s="1" t="s">
        <v>10245</v>
      </c>
      <c r="B2408" t="s">
        <v>565</v>
      </c>
      <c r="C2408" t="s">
        <v>10247</v>
      </c>
      <c r="D2408">
        <v>3064131</v>
      </c>
      <c r="E2408" t="s">
        <v>10245</v>
      </c>
      <c r="F2408" t="s">
        <v>329</v>
      </c>
      <c r="J2408">
        <v>4</v>
      </c>
      <c r="K2408" s="1" t="s">
        <v>453</v>
      </c>
      <c r="L2408" t="s">
        <v>10246</v>
      </c>
      <c r="M2408">
        <v>20415</v>
      </c>
      <c r="N2408">
        <v>1</v>
      </c>
      <c r="P2408" t="s">
        <v>14262</v>
      </c>
      <c r="Q2408" t="s">
        <v>331</v>
      </c>
      <c r="R2408" t="s">
        <v>1170</v>
      </c>
      <c r="T2408" t="s">
        <v>717</v>
      </c>
      <c r="U2408" t="s">
        <v>300</v>
      </c>
    </row>
    <row r="2409" spans="1:21" x14ac:dyDescent="0.3">
      <c r="A2409" s="1" t="s">
        <v>10248</v>
      </c>
      <c r="B2409" t="s">
        <v>350</v>
      </c>
      <c r="C2409" t="s">
        <v>10250</v>
      </c>
      <c r="D2409">
        <v>13226</v>
      </c>
      <c r="E2409" t="s">
        <v>10248</v>
      </c>
      <c r="F2409" t="s">
        <v>710</v>
      </c>
      <c r="G2409" t="s">
        <v>10251</v>
      </c>
      <c r="H2409">
        <v>2</v>
      </c>
      <c r="I2409" t="s">
        <v>10249</v>
      </c>
      <c r="J2409">
        <v>8</v>
      </c>
      <c r="K2409" s="1" t="s">
        <v>350</v>
      </c>
      <c r="L2409" t="s">
        <v>2175</v>
      </c>
      <c r="M2409">
        <v>11565</v>
      </c>
      <c r="N2409">
        <v>9</v>
      </c>
      <c r="O2409">
        <v>31</v>
      </c>
      <c r="P2409" t="s">
        <v>14263</v>
      </c>
      <c r="Q2409" t="s">
        <v>362</v>
      </c>
      <c r="R2409" t="s">
        <v>540</v>
      </c>
      <c r="T2409" t="s">
        <v>401</v>
      </c>
      <c r="U2409" t="s">
        <v>300</v>
      </c>
    </row>
    <row r="2410" spans="1:21" x14ac:dyDescent="0.3">
      <c r="A2410" s="1" t="s">
        <v>10252</v>
      </c>
      <c r="C2410" t="s">
        <v>10254</v>
      </c>
      <c r="E2410" t="s">
        <v>10252</v>
      </c>
      <c r="J2410">
        <v>0</v>
      </c>
      <c r="K2410" s="1" t="s">
        <v>297</v>
      </c>
      <c r="L2410" t="s">
        <v>10253</v>
      </c>
      <c r="M2410">
        <v>17890</v>
      </c>
      <c r="N2410">
        <v>0</v>
      </c>
      <c r="P2410" t="s">
        <v>14264</v>
      </c>
      <c r="Q2410" t="s">
        <v>297</v>
      </c>
      <c r="R2410" t="s">
        <v>297</v>
      </c>
      <c r="T2410" t="s">
        <v>1130</v>
      </c>
      <c r="U2410" t="s">
        <v>296</v>
      </c>
    </row>
    <row r="2411" spans="1:21" x14ac:dyDescent="0.3">
      <c r="A2411" s="1" t="s">
        <v>10255</v>
      </c>
      <c r="B2411" t="s">
        <v>313</v>
      </c>
      <c r="C2411" t="s">
        <v>10257</v>
      </c>
      <c r="D2411">
        <v>13198</v>
      </c>
      <c r="E2411" t="s">
        <v>10255</v>
      </c>
      <c r="G2411" t="s">
        <v>10258</v>
      </c>
      <c r="J2411">
        <v>2</v>
      </c>
      <c r="K2411" s="1" t="s">
        <v>313</v>
      </c>
      <c r="L2411" t="s">
        <v>10256</v>
      </c>
      <c r="M2411">
        <v>11447</v>
      </c>
      <c r="N2411">
        <v>6</v>
      </c>
      <c r="O2411">
        <v>30</v>
      </c>
      <c r="P2411" t="s">
        <v>14265</v>
      </c>
      <c r="Q2411" t="s">
        <v>320</v>
      </c>
      <c r="R2411" t="s">
        <v>377</v>
      </c>
      <c r="T2411" t="s">
        <v>1361</v>
      </c>
      <c r="U2411" t="s">
        <v>296</v>
      </c>
    </row>
    <row r="2412" spans="1:21" x14ac:dyDescent="0.3">
      <c r="A2412" s="1" t="s">
        <v>10259</v>
      </c>
      <c r="B2412" t="s">
        <v>350</v>
      </c>
      <c r="C2412" t="s">
        <v>10262</v>
      </c>
      <c r="D2412">
        <v>2976557</v>
      </c>
      <c r="E2412" t="s">
        <v>10259</v>
      </c>
      <c r="G2412" t="s">
        <v>1430</v>
      </c>
      <c r="H2412">
        <v>3</v>
      </c>
      <c r="I2412" t="s">
        <v>10261</v>
      </c>
      <c r="J2412">
        <v>14</v>
      </c>
      <c r="K2412" s="1" t="s">
        <v>350</v>
      </c>
      <c r="L2412" t="s">
        <v>10260</v>
      </c>
      <c r="M2412">
        <v>19393</v>
      </c>
      <c r="N2412">
        <v>2</v>
      </c>
      <c r="O2412">
        <v>25</v>
      </c>
      <c r="P2412" t="s">
        <v>14266</v>
      </c>
      <c r="Q2412" t="s">
        <v>331</v>
      </c>
      <c r="R2412" t="s">
        <v>818</v>
      </c>
      <c r="T2412" t="s">
        <v>10234</v>
      </c>
      <c r="U2412" t="s">
        <v>296</v>
      </c>
    </row>
    <row r="2413" spans="1:21" x14ac:dyDescent="0.3">
      <c r="A2413" s="1" t="s">
        <v>10263</v>
      </c>
      <c r="C2413" t="s">
        <v>10264</v>
      </c>
      <c r="E2413" t="s">
        <v>10263</v>
      </c>
      <c r="J2413">
        <v>0</v>
      </c>
      <c r="K2413" s="1" t="s">
        <v>297</v>
      </c>
      <c r="L2413" t="s">
        <v>2850</v>
      </c>
      <c r="M2413">
        <v>17865</v>
      </c>
      <c r="N2413">
        <v>0</v>
      </c>
      <c r="P2413" t="s">
        <v>14267</v>
      </c>
      <c r="Q2413" t="s">
        <v>297</v>
      </c>
      <c r="R2413" t="s">
        <v>297</v>
      </c>
      <c r="T2413" t="s">
        <v>3150</v>
      </c>
      <c r="U2413" t="s">
        <v>296</v>
      </c>
    </row>
    <row r="2414" spans="1:21" x14ac:dyDescent="0.3">
      <c r="A2414" s="1" t="s">
        <v>10265</v>
      </c>
      <c r="B2414" t="s">
        <v>323</v>
      </c>
      <c r="C2414" t="s">
        <v>10267</v>
      </c>
      <c r="D2414">
        <v>3122818</v>
      </c>
      <c r="E2414" t="s">
        <v>10265</v>
      </c>
      <c r="F2414" t="s">
        <v>710</v>
      </c>
      <c r="G2414" t="s">
        <v>2204</v>
      </c>
      <c r="H2414">
        <v>5</v>
      </c>
      <c r="J2414">
        <v>89</v>
      </c>
      <c r="K2414" s="1" t="s">
        <v>323</v>
      </c>
      <c r="L2414" t="s">
        <v>10266</v>
      </c>
      <c r="M2414">
        <v>20957</v>
      </c>
      <c r="N2414">
        <v>0</v>
      </c>
      <c r="O2414">
        <v>24</v>
      </c>
      <c r="P2414" t="s">
        <v>14268</v>
      </c>
      <c r="Q2414" t="s">
        <v>426</v>
      </c>
      <c r="R2414" t="s">
        <v>551</v>
      </c>
      <c r="T2414" t="s">
        <v>566</v>
      </c>
      <c r="U2414" t="s">
        <v>300</v>
      </c>
    </row>
    <row r="2415" spans="1:21" x14ac:dyDescent="0.3">
      <c r="A2415" s="1" t="s">
        <v>10268</v>
      </c>
      <c r="B2415" t="s">
        <v>350</v>
      </c>
      <c r="C2415" t="s">
        <v>10271</v>
      </c>
      <c r="E2415" t="s">
        <v>10268</v>
      </c>
      <c r="F2415" t="s">
        <v>308</v>
      </c>
      <c r="J2415">
        <v>0</v>
      </c>
      <c r="K2415" s="1" t="s">
        <v>350</v>
      </c>
      <c r="L2415" t="s">
        <v>10270</v>
      </c>
      <c r="M2415">
        <v>19359</v>
      </c>
      <c r="N2415">
        <v>1</v>
      </c>
      <c r="P2415" t="s">
        <v>14269</v>
      </c>
      <c r="Q2415" t="s">
        <v>362</v>
      </c>
      <c r="R2415" t="s">
        <v>438</v>
      </c>
      <c r="T2415" t="s">
        <v>10269</v>
      </c>
      <c r="U2415" t="s">
        <v>300</v>
      </c>
    </row>
    <row r="2416" spans="1:21" x14ac:dyDescent="0.3">
      <c r="A2416" s="1" t="s">
        <v>10272</v>
      </c>
      <c r="C2416" t="s">
        <v>10273</v>
      </c>
      <c r="E2416" t="s">
        <v>10272</v>
      </c>
      <c r="J2416">
        <v>0</v>
      </c>
      <c r="K2416" s="1" t="s">
        <v>297</v>
      </c>
      <c r="L2416" t="s">
        <v>2945</v>
      </c>
      <c r="M2416">
        <v>18792</v>
      </c>
      <c r="N2416">
        <v>0</v>
      </c>
      <c r="P2416" t="s">
        <v>14270</v>
      </c>
      <c r="Q2416" t="s">
        <v>297</v>
      </c>
      <c r="R2416" t="s">
        <v>297</v>
      </c>
      <c r="T2416" t="s">
        <v>966</v>
      </c>
      <c r="U2416" t="s">
        <v>296</v>
      </c>
    </row>
    <row r="2417" spans="1:21" x14ac:dyDescent="0.3">
      <c r="A2417" s="1" t="s">
        <v>79</v>
      </c>
      <c r="B2417" t="s">
        <v>350</v>
      </c>
      <c r="C2417" t="s">
        <v>10275</v>
      </c>
      <c r="D2417">
        <v>3895856</v>
      </c>
      <c r="E2417" t="s">
        <v>79</v>
      </c>
      <c r="F2417" t="s">
        <v>342</v>
      </c>
      <c r="G2417" t="s">
        <v>701</v>
      </c>
      <c r="H2417">
        <v>1</v>
      </c>
      <c r="I2417" t="s">
        <v>10274</v>
      </c>
      <c r="J2417">
        <v>13</v>
      </c>
      <c r="K2417" s="1" t="s">
        <v>350</v>
      </c>
      <c r="L2417" t="s">
        <v>1473</v>
      </c>
      <c r="M2417">
        <v>19815</v>
      </c>
      <c r="N2417">
        <v>1</v>
      </c>
      <c r="O2417">
        <v>22</v>
      </c>
      <c r="P2417" t="s">
        <v>14271</v>
      </c>
      <c r="Q2417" t="s">
        <v>403</v>
      </c>
      <c r="R2417" t="s">
        <v>653</v>
      </c>
      <c r="T2417" t="s">
        <v>2067</v>
      </c>
      <c r="U2417" t="s">
        <v>300</v>
      </c>
    </row>
    <row r="2418" spans="1:21" x14ac:dyDescent="0.3">
      <c r="A2418" s="1" t="s">
        <v>10276</v>
      </c>
      <c r="B2418" t="s">
        <v>350</v>
      </c>
      <c r="C2418" t="s">
        <v>10278</v>
      </c>
      <c r="D2418">
        <v>3052671</v>
      </c>
      <c r="E2418" t="s">
        <v>10276</v>
      </c>
      <c r="F2418" t="s">
        <v>724</v>
      </c>
      <c r="G2418" t="s">
        <v>3430</v>
      </c>
      <c r="I2418" t="s">
        <v>10277</v>
      </c>
      <c r="J2418">
        <v>87</v>
      </c>
      <c r="K2418" s="1" t="s">
        <v>350</v>
      </c>
      <c r="L2418" t="s">
        <v>7400</v>
      </c>
      <c r="M2418">
        <v>20591</v>
      </c>
      <c r="N2418">
        <v>1</v>
      </c>
      <c r="O2418">
        <v>24</v>
      </c>
      <c r="P2418" t="s">
        <v>14272</v>
      </c>
      <c r="Q2418" t="s">
        <v>347</v>
      </c>
      <c r="R2418" t="s">
        <v>842</v>
      </c>
      <c r="T2418" t="s">
        <v>604</v>
      </c>
      <c r="U2418" t="s">
        <v>306</v>
      </c>
    </row>
    <row r="2419" spans="1:21" x14ac:dyDescent="0.3">
      <c r="A2419" s="1" t="s">
        <v>1398</v>
      </c>
      <c r="B2419" t="s">
        <v>453</v>
      </c>
      <c r="C2419" t="s">
        <v>10280</v>
      </c>
      <c r="D2419">
        <v>11238</v>
      </c>
      <c r="E2419" t="s">
        <v>1398</v>
      </c>
      <c r="G2419" t="s">
        <v>10281</v>
      </c>
      <c r="I2419" t="s">
        <v>10279</v>
      </c>
      <c r="J2419">
        <v>20</v>
      </c>
      <c r="K2419" s="1" t="s">
        <v>453</v>
      </c>
      <c r="L2419" t="s">
        <v>1535</v>
      </c>
      <c r="M2419">
        <v>8066</v>
      </c>
      <c r="N2419">
        <v>11</v>
      </c>
      <c r="O2419">
        <v>31</v>
      </c>
      <c r="P2419" t="s">
        <v>14273</v>
      </c>
      <c r="Q2419" t="s">
        <v>331</v>
      </c>
      <c r="R2419" t="s">
        <v>319</v>
      </c>
      <c r="T2419" t="s">
        <v>2525</v>
      </c>
      <c r="U2419" t="s">
        <v>296</v>
      </c>
    </row>
    <row r="2420" spans="1:21" x14ac:dyDescent="0.3">
      <c r="A2420" s="1" t="s">
        <v>733</v>
      </c>
      <c r="B2420" t="s">
        <v>565</v>
      </c>
      <c r="C2420" t="s">
        <v>10283</v>
      </c>
      <c r="D2420">
        <v>11658</v>
      </c>
      <c r="E2420" t="s">
        <v>733</v>
      </c>
      <c r="G2420" t="s">
        <v>10284</v>
      </c>
      <c r="J2420">
        <v>35</v>
      </c>
      <c r="K2420" s="1" t="s">
        <v>453</v>
      </c>
      <c r="L2420" t="s">
        <v>10282</v>
      </c>
      <c r="M2420">
        <v>4738</v>
      </c>
      <c r="N2420">
        <v>11</v>
      </c>
      <c r="O2420">
        <v>33</v>
      </c>
      <c r="P2420" t="s">
        <v>14274</v>
      </c>
      <c r="Q2420" t="s">
        <v>494</v>
      </c>
      <c r="R2420" t="s">
        <v>840</v>
      </c>
      <c r="T2420" t="s">
        <v>333</v>
      </c>
      <c r="U2420" t="s">
        <v>296</v>
      </c>
    </row>
    <row r="2421" spans="1:21" x14ac:dyDescent="0.3">
      <c r="A2421" s="1" t="s">
        <v>812</v>
      </c>
      <c r="B2421" t="s">
        <v>313</v>
      </c>
      <c r="C2421" t="s">
        <v>10286</v>
      </c>
      <c r="E2421" t="s">
        <v>812</v>
      </c>
      <c r="G2421" t="s">
        <v>10287</v>
      </c>
      <c r="J2421">
        <v>7</v>
      </c>
      <c r="K2421" s="1" t="s">
        <v>313</v>
      </c>
      <c r="L2421" t="s">
        <v>10285</v>
      </c>
      <c r="M2421">
        <v>7755</v>
      </c>
      <c r="N2421">
        <v>6</v>
      </c>
      <c r="O2421">
        <v>32</v>
      </c>
      <c r="P2421" t="s">
        <v>14275</v>
      </c>
      <c r="Q2421" t="s">
        <v>347</v>
      </c>
      <c r="R2421" t="s">
        <v>578</v>
      </c>
      <c r="T2421" t="s">
        <v>1841</v>
      </c>
      <c r="U2421" t="s">
        <v>296</v>
      </c>
    </row>
    <row r="2422" spans="1:21" x14ac:dyDescent="0.3">
      <c r="A2422" s="1" t="s">
        <v>145</v>
      </c>
      <c r="B2422" t="s">
        <v>350</v>
      </c>
      <c r="C2422" t="s">
        <v>10289</v>
      </c>
      <c r="D2422">
        <v>16799</v>
      </c>
      <c r="E2422" t="s">
        <v>145</v>
      </c>
      <c r="F2422" t="s">
        <v>901</v>
      </c>
      <c r="G2422" t="s">
        <v>6537</v>
      </c>
      <c r="H2422">
        <v>1</v>
      </c>
      <c r="I2422" t="s">
        <v>10288</v>
      </c>
      <c r="J2422">
        <v>12</v>
      </c>
      <c r="K2422" s="1" t="s">
        <v>350</v>
      </c>
      <c r="L2422" t="s">
        <v>1245</v>
      </c>
      <c r="M2422">
        <v>16263</v>
      </c>
      <c r="N2422">
        <v>5</v>
      </c>
      <c r="O2422">
        <v>25</v>
      </c>
      <c r="P2422" t="s">
        <v>14276</v>
      </c>
      <c r="Q2422" t="s">
        <v>320</v>
      </c>
      <c r="R2422" t="s">
        <v>689</v>
      </c>
      <c r="T2422" t="s">
        <v>434</v>
      </c>
      <c r="U2422" t="s">
        <v>300</v>
      </c>
    </row>
    <row r="2423" spans="1:21" x14ac:dyDescent="0.3">
      <c r="A2423" s="1" t="s">
        <v>10290</v>
      </c>
      <c r="B2423" t="s">
        <v>323</v>
      </c>
      <c r="C2423" t="s">
        <v>10291</v>
      </c>
      <c r="E2423" t="s">
        <v>10290</v>
      </c>
      <c r="F2423" t="s">
        <v>337</v>
      </c>
      <c r="G2423" t="s">
        <v>5683</v>
      </c>
      <c r="J2423">
        <v>0</v>
      </c>
      <c r="K2423" s="1" t="s">
        <v>323</v>
      </c>
      <c r="L2423" t="s">
        <v>6067</v>
      </c>
      <c r="M2423">
        <v>19662</v>
      </c>
      <c r="N2423">
        <v>1</v>
      </c>
      <c r="O2423">
        <v>23</v>
      </c>
      <c r="P2423" t="s">
        <v>14277</v>
      </c>
      <c r="Q2423" t="s">
        <v>426</v>
      </c>
      <c r="R2423" t="s">
        <v>518</v>
      </c>
      <c r="T2423" t="s">
        <v>2921</v>
      </c>
      <c r="U2423" t="s">
        <v>300</v>
      </c>
    </row>
    <row r="2424" spans="1:21" x14ac:dyDescent="0.3">
      <c r="A2424" s="1" t="s">
        <v>10292</v>
      </c>
      <c r="B2424" t="s">
        <v>350</v>
      </c>
      <c r="C2424" t="s">
        <v>10294</v>
      </c>
      <c r="D2424">
        <v>15911</v>
      </c>
      <c r="E2424" t="s">
        <v>10292</v>
      </c>
      <c r="G2424" t="s">
        <v>3788</v>
      </c>
      <c r="I2424" t="s">
        <v>10293</v>
      </c>
      <c r="J2424">
        <v>12</v>
      </c>
      <c r="K2424" s="1" t="s">
        <v>350</v>
      </c>
      <c r="L2424" t="s">
        <v>1119</v>
      </c>
      <c r="M2424">
        <v>15038</v>
      </c>
      <c r="N2424">
        <v>6</v>
      </c>
      <c r="O2424">
        <v>29</v>
      </c>
      <c r="P2424" t="s">
        <v>14278</v>
      </c>
      <c r="Q2424" t="s">
        <v>310</v>
      </c>
      <c r="R2424" t="s">
        <v>477</v>
      </c>
      <c r="T2424" t="s">
        <v>6843</v>
      </c>
      <c r="U2424" t="s">
        <v>296</v>
      </c>
    </row>
    <row r="2425" spans="1:21" x14ac:dyDescent="0.3">
      <c r="A2425" s="1" t="s">
        <v>10295</v>
      </c>
      <c r="B2425" t="s">
        <v>323</v>
      </c>
      <c r="C2425" t="s">
        <v>10297</v>
      </c>
      <c r="E2425" t="s">
        <v>10295</v>
      </c>
      <c r="G2425" t="s">
        <v>5884</v>
      </c>
      <c r="J2425">
        <v>89</v>
      </c>
      <c r="K2425" s="1" t="s">
        <v>323</v>
      </c>
      <c r="L2425" t="s">
        <v>10296</v>
      </c>
      <c r="M2425">
        <v>17391</v>
      </c>
      <c r="N2425">
        <v>0</v>
      </c>
      <c r="O2425">
        <v>28</v>
      </c>
      <c r="P2425" t="s">
        <v>14279</v>
      </c>
      <c r="Q2425" t="s">
        <v>305</v>
      </c>
      <c r="R2425" t="s">
        <v>405</v>
      </c>
      <c r="T2425" t="s">
        <v>2590</v>
      </c>
      <c r="U2425" t="s">
        <v>296</v>
      </c>
    </row>
    <row r="2426" spans="1:21" x14ac:dyDescent="0.3">
      <c r="A2426" s="1" t="s">
        <v>10298</v>
      </c>
      <c r="B2426" t="s">
        <v>313</v>
      </c>
      <c r="C2426" t="s">
        <v>10301</v>
      </c>
      <c r="D2426">
        <v>8644</v>
      </c>
      <c r="E2426" t="s">
        <v>10298</v>
      </c>
      <c r="G2426" t="s">
        <v>10302</v>
      </c>
      <c r="I2426" t="s">
        <v>10300</v>
      </c>
      <c r="J2426">
        <v>8</v>
      </c>
      <c r="K2426" s="1" t="s">
        <v>313</v>
      </c>
      <c r="L2426" t="s">
        <v>10299</v>
      </c>
      <c r="M2426">
        <v>8723</v>
      </c>
      <c r="N2426">
        <v>14</v>
      </c>
      <c r="O2426">
        <v>37</v>
      </c>
      <c r="P2426" t="s">
        <v>14280</v>
      </c>
      <c r="Q2426" t="s">
        <v>426</v>
      </c>
      <c r="R2426" t="s">
        <v>699</v>
      </c>
      <c r="T2426" t="s">
        <v>603</v>
      </c>
      <c r="U2426" t="s">
        <v>296</v>
      </c>
    </row>
    <row r="2427" spans="1:21" x14ac:dyDescent="0.3">
      <c r="A2427" s="1" t="s">
        <v>228</v>
      </c>
      <c r="B2427" t="s">
        <v>453</v>
      </c>
      <c r="C2427" t="s">
        <v>10305</v>
      </c>
      <c r="D2427">
        <v>3045260</v>
      </c>
      <c r="E2427" t="s">
        <v>228</v>
      </c>
      <c r="F2427" t="s">
        <v>390</v>
      </c>
      <c r="G2427" t="s">
        <v>6162</v>
      </c>
      <c r="H2427">
        <v>3</v>
      </c>
      <c r="I2427" t="s">
        <v>10304</v>
      </c>
      <c r="J2427">
        <v>30</v>
      </c>
      <c r="K2427" s="1" t="s">
        <v>453</v>
      </c>
      <c r="L2427" t="s">
        <v>10303</v>
      </c>
      <c r="M2427">
        <v>19548</v>
      </c>
      <c r="N2427">
        <v>2</v>
      </c>
      <c r="O2427">
        <v>24</v>
      </c>
      <c r="P2427" t="s">
        <v>14281</v>
      </c>
      <c r="Q2427" t="s">
        <v>403</v>
      </c>
      <c r="R2427" t="s">
        <v>312</v>
      </c>
      <c r="S2427" t="s">
        <v>388</v>
      </c>
      <c r="T2427" t="s">
        <v>340</v>
      </c>
      <c r="U2427" t="s">
        <v>300</v>
      </c>
    </row>
    <row r="2428" spans="1:21" x14ac:dyDescent="0.3">
      <c r="A2428" s="1" t="s">
        <v>10306</v>
      </c>
      <c r="B2428" t="s">
        <v>323</v>
      </c>
      <c r="C2428" t="s">
        <v>10307</v>
      </c>
      <c r="D2428">
        <v>3932963</v>
      </c>
      <c r="E2428" t="s">
        <v>10306</v>
      </c>
      <c r="F2428" t="s">
        <v>901</v>
      </c>
      <c r="H2428">
        <v>4</v>
      </c>
      <c r="J2428">
        <v>46</v>
      </c>
      <c r="K2428" s="1" t="s">
        <v>323</v>
      </c>
      <c r="L2428" t="s">
        <v>4996</v>
      </c>
      <c r="M2428">
        <v>20922</v>
      </c>
      <c r="N2428">
        <v>0</v>
      </c>
      <c r="P2428" t="s">
        <v>14282</v>
      </c>
      <c r="Q2428" t="s">
        <v>295</v>
      </c>
      <c r="R2428" t="s">
        <v>965</v>
      </c>
      <c r="T2428" t="s">
        <v>9045</v>
      </c>
      <c r="U2428" t="s">
        <v>300</v>
      </c>
    </row>
    <row r="2429" spans="1:21" x14ac:dyDescent="0.3">
      <c r="A2429" s="1" t="s">
        <v>10308</v>
      </c>
      <c r="B2429" t="s">
        <v>453</v>
      </c>
      <c r="C2429" t="s">
        <v>10311</v>
      </c>
      <c r="D2429">
        <v>3129453</v>
      </c>
      <c r="E2429" t="s">
        <v>10308</v>
      </c>
      <c r="G2429" t="s">
        <v>1771</v>
      </c>
      <c r="I2429" t="s">
        <v>10310</v>
      </c>
      <c r="J2429">
        <v>40</v>
      </c>
      <c r="K2429" s="1" t="s">
        <v>453</v>
      </c>
      <c r="L2429" t="s">
        <v>946</v>
      </c>
      <c r="M2429">
        <v>20340</v>
      </c>
      <c r="N2429">
        <v>1</v>
      </c>
      <c r="O2429">
        <v>23</v>
      </c>
      <c r="P2429" t="s">
        <v>14283</v>
      </c>
      <c r="Q2429" t="s">
        <v>362</v>
      </c>
      <c r="R2429" t="s">
        <v>736</v>
      </c>
      <c r="T2429" t="s">
        <v>10309</v>
      </c>
      <c r="U2429" t="s">
        <v>296</v>
      </c>
    </row>
    <row r="2430" spans="1:21" x14ac:dyDescent="0.3">
      <c r="A2430" s="1" t="s">
        <v>10312</v>
      </c>
      <c r="B2430" t="s">
        <v>350</v>
      </c>
      <c r="C2430" t="s">
        <v>10314</v>
      </c>
      <c r="D2430">
        <v>3048701</v>
      </c>
      <c r="E2430" t="s">
        <v>10312</v>
      </c>
      <c r="G2430" t="s">
        <v>3661</v>
      </c>
      <c r="J2430">
        <v>82</v>
      </c>
      <c r="K2430" s="1" t="s">
        <v>350</v>
      </c>
      <c r="L2430" t="s">
        <v>1129</v>
      </c>
      <c r="M2430">
        <v>19536</v>
      </c>
      <c r="N2430">
        <v>2</v>
      </c>
      <c r="O2430">
        <v>24</v>
      </c>
      <c r="P2430" t="s">
        <v>14284</v>
      </c>
      <c r="Q2430" t="s">
        <v>320</v>
      </c>
      <c r="R2430" t="s">
        <v>653</v>
      </c>
      <c r="T2430" t="s">
        <v>10313</v>
      </c>
      <c r="U2430" t="s">
        <v>296</v>
      </c>
    </row>
    <row r="2431" spans="1:21" x14ac:dyDescent="0.3">
      <c r="A2431" s="1" t="s">
        <v>10315</v>
      </c>
      <c r="B2431" t="s">
        <v>323</v>
      </c>
      <c r="C2431" t="s">
        <v>10316</v>
      </c>
      <c r="D2431">
        <v>17393</v>
      </c>
      <c r="E2431" t="s">
        <v>10315</v>
      </c>
      <c r="G2431" t="s">
        <v>10113</v>
      </c>
      <c r="J2431">
        <v>82</v>
      </c>
      <c r="K2431" s="1" t="s">
        <v>323</v>
      </c>
      <c r="L2431" t="s">
        <v>950</v>
      </c>
      <c r="M2431">
        <v>16325</v>
      </c>
      <c r="N2431">
        <v>1</v>
      </c>
      <c r="O2431">
        <v>27</v>
      </c>
      <c r="P2431" t="s">
        <v>14285</v>
      </c>
      <c r="Q2431" t="s">
        <v>426</v>
      </c>
      <c r="R2431" t="s">
        <v>1002</v>
      </c>
      <c r="T2431" t="s">
        <v>630</v>
      </c>
      <c r="U2431" t="s">
        <v>296</v>
      </c>
    </row>
    <row r="2432" spans="1:21" x14ac:dyDescent="0.3">
      <c r="A2432" s="1" t="s">
        <v>10317</v>
      </c>
      <c r="B2432" t="s">
        <v>350</v>
      </c>
      <c r="C2432" t="s">
        <v>4894</v>
      </c>
      <c r="D2432">
        <v>13488</v>
      </c>
      <c r="E2432" t="s">
        <v>10317</v>
      </c>
      <c r="G2432" t="s">
        <v>10318</v>
      </c>
      <c r="J2432">
        <v>18</v>
      </c>
      <c r="K2432" s="1" t="s">
        <v>350</v>
      </c>
      <c r="L2432" t="s">
        <v>516</v>
      </c>
      <c r="M2432">
        <v>11594</v>
      </c>
      <c r="N2432">
        <v>5</v>
      </c>
      <c r="O2432">
        <v>30</v>
      </c>
      <c r="P2432" t="s">
        <v>14286</v>
      </c>
      <c r="Q2432" t="s">
        <v>403</v>
      </c>
      <c r="R2432" t="s">
        <v>646</v>
      </c>
      <c r="T2432" t="s">
        <v>690</v>
      </c>
      <c r="U2432" t="s">
        <v>296</v>
      </c>
    </row>
    <row r="2433" spans="1:21" x14ac:dyDescent="0.3">
      <c r="A2433" s="1" t="s">
        <v>10319</v>
      </c>
      <c r="B2433" t="s">
        <v>350</v>
      </c>
      <c r="C2433" t="s">
        <v>10321</v>
      </c>
      <c r="D2433">
        <v>4361074</v>
      </c>
      <c r="E2433" t="s">
        <v>10319</v>
      </c>
      <c r="F2433" t="s">
        <v>481</v>
      </c>
      <c r="J2433">
        <v>7</v>
      </c>
      <c r="K2433" s="1" t="s">
        <v>350</v>
      </c>
      <c r="L2433" t="s">
        <v>10320</v>
      </c>
      <c r="M2433">
        <v>21291</v>
      </c>
      <c r="N2433">
        <v>0</v>
      </c>
      <c r="P2433" t="s">
        <v>14287</v>
      </c>
      <c r="Q2433" t="s">
        <v>310</v>
      </c>
      <c r="R2433" t="s">
        <v>487</v>
      </c>
      <c r="T2433" t="s">
        <v>1862</v>
      </c>
      <c r="U2433" t="s">
        <v>300</v>
      </c>
    </row>
    <row r="2434" spans="1:21" x14ac:dyDescent="0.3">
      <c r="A2434" s="1" t="s">
        <v>10322</v>
      </c>
      <c r="B2434" t="s">
        <v>323</v>
      </c>
      <c r="C2434" t="s">
        <v>10324</v>
      </c>
      <c r="D2434">
        <v>3125107</v>
      </c>
      <c r="E2434" t="s">
        <v>10322</v>
      </c>
      <c r="F2434" t="s">
        <v>491</v>
      </c>
      <c r="G2434" t="s">
        <v>10325</v>
      </c>
      <c r="H2434">
        <v>4</v>
      </c>
      <c r="J2434">
        <v>63</v>
      </c>
      <c r="K2434" s="1" t="s">
        <v>323</v>
      </c>
      <c r="L2434" t="s">
        <v>10323</v>
      </c>
      <c r="M2434">
        <v>21227</v>
      </c>
      <c r="N2434">
        <v>0</v>
      </c>
      <c r="O2434">
        <v>23</v>
      </c>
      <c r="P2434" t="s">
        <v>14288</v>
      </c>
      <c r="Q2434" t="s">
        <v>320</v>
      </c>
      <c r="R2434" t="s">
        <v>1395</v>
      </c>
      <c r="T2434" t="s">
        <v>440</v>
      </c>
      <c r="U2434" t="s">
        <v>300</v>
      </c>
    </row>
    <row r="2435" spans="1:21" x14ac:dyDescent="0.3">
      <c r="A2435" s="1" t="s">
        <v>10326</v>
      </c>
      <c r="B2435" t="s">
        <v>453</v>
      </c>
      <c r="C2435" t="s">
        <v>10329</v>
      </c>
      <c r="D2435">
        <v>16956</v>
      </c>
      <c r="E2435" t="s">
        <v>10326</v>
      </c>
      <c r="G2435" t="s">
        <v>798</v>
      </c>
      <c r="H2435">
        <v>3</v>
      </c>
      <c r="J2435">
        <v>41</v>
      </c>
      <c r="K2435" s="1" t="s">
        <v>453</v>
      </c>
      <c r="L2435" t="s">
        <v>10328</v>
      </c>
      <c r="M2435">
        <v>16341</v>
      </c>
      <c r="N2435">
        <v>2</v>
      </c>
      <c r="O2435">
        <v>25</v>
      </c>
      <c r="P2435" t="s">
        <v>14289</v>
      </c>
      <c r="Q2435" t="s">
        <v>310</v>
      </c>
      <c r="R2435" t="s">
        <v>452</v>
      </c>
      <c r="T2435" t="s">
        <v>10327</v>
      </c>
      <c r="U2435" t="s">
        <v>296</v>
      </c>
    </row>
    <row r="2436" spans="1:21" x14ac:dyDescent="0.3">
      <c r="A2436" s="1" t="s">
        <v>82</v>
      </c>
      <c r="B2436" t="s">
        <v>453</v>
      </c>
      <c r="C2436" t="s">
        <v>10331</v>
      </c>
      <c r="D2436">
        <v>3917846</v>
      </c>
      <c r="E2436" t="s">
        <v>82</v>
      </c>
      <c r="F2436" t="s">
        <v>525</v>
      </c>
      <c r="G2436" t="s">
        <v>3916</v>
      </c>
      <c r="H2436">
        <v>3</v>
      </c>
      <c r="I2436" t="s">
        <v>10330</v>
      </c>
      <c r="J2436">
        <v>9</v>
      </c>
      <c r="K2436" s="1" t="s">
        <v>453</v>
      </c>
      <c r="L2436" t="s">
        <v>1060</v>
      </c>
      <c r="M2436">
        <v>19915</v>
      </c>
      <c r="N2436">
        <v>1</v>
      </c>
      <c r="O2436">
        <v>22</v>
      </c>
      <c r="P2436" t="s">
        <v>14290</v>
      </c>
      <c r="Q2436" t="s">
        <v>403</v>
      </c>
      <c r="R2436" t="s">
        <v>364</v>
      </c>
      <c r="T2436" t="s">
        <v>422</v>
      </c>
      <c r="U2436" t="s">
        <v>300</v>
      </c>
    </row>
    <row r="2437" spans="1:21" x14ac:dyDescent="0.3">
      <c r="A2437" s="1" t="s">
        <v>10332</v>
      </c>
      <c r="B2437" t="s">
        <v>350</v>
      </c>
      <c r="C2437" t="s">
        <v>10334</v>
      </c>
      <c r="D2437">
        <v>3060377</v>
      </c>
      <c r="E2437" t="s">
        <v>10332</v>
      </c>
      <c r="G2437" t="s">
        <v>2914</v>
      </c>
      <c r="J2437">
        <v>13</v>
      </c>
      <c r="K2437" s="1" t="s">
        <v>350</v>
      </c>
      <c r="L2437" t="s">
        <v>1536</v>
      </c>
      <c r="M2437">
        <v>19221</v>
      </c>
      <c r="N2437">
        <v>2</v>
      </c>
      <c r="O2437">
        <v>24</v>
      </c>
      <c r="P2437" t="s">
        <v>14291</v>
      </c>
      <c r="Q2437" t="s">
        <v>331</v>
      </c>
      <c r="R2437" t="s">
        <v>535</v>
      </c>
      <c r="T2437" t="s">
        <v>10333</v>
      </c>
      <c r="U2437" t="s">
        <v>296</v>
      </c>
    </row>
    <row r="2438" spans="1:21" x14ac:dyDescent="0.3">
      <c r="A2438" s="1" t="s">
        <v>10335</v>
      </c>
      <c r="B2438" t="s">
        <v>313</v>
      </c>
      <c r="C2438" t="s">
        <v>10338</v>
      </c>
      <c r="D2438">
        <v>2979520</v>
      </c>
      <c r="E2438" t="s">
        <v>10335</v>
      </c>
      <c r="F2438" t="s">
        <v>539</v>
      </c>
      <c r="G2438" t="s">
        <v>10339</v>
      </c>
      <c r="H2438">
        <v>2</v>
      </c>
      <c r="I2438" t="s">
        <v>10337</v>
      </c>
      <c r="J2438">
        <v>3</v>
      </c>
      <c r="K2438" s="1" t="s">
        <v>313</v>
      </c>
      <c r="L2438" t="s">
        <v>10336</v>
      </c>
      <c r="M2438">
        <v>18973</v>
      </c>
      <c r="N2438">
        <v>2</v>
      </c>
      <c r="O2438">
        <v>25</v>
      </c>
      <c r="P2438" t="s">
        <v>14292</v>
      </c>
      <c r="Q2438" t="s">
        <v>320</v>
      </c>
      <c r="R2438" t="s">
        <v>765</v>
      </c>
      <c r="T2438" t="s">
        <v>1862</v>
      </c>
      <c r="U2438" t="s">
        <v>300</v>
      </c>
    </row>
    <row r="2439" spans="1:21" x14ac:dyDescent="0.3">
      <c r="A2439" s="1" t="s">
        <v>10340</v>
      </c>
      <c r="B2439" t="s">
        <v>350</v>
      </c>
      <c r="C2439" t="s">
        <v>10341</v>
      </c>
      <c r="D2439">
        <v>17463</v>
      </c>
      <c r="E2439" t="s">
        <v>10340</v>
      </c>
      <c r="F2439" t="s">
        <v>922</v>
      </c>
      <c r="G2439" t="s">
        <v>2125</v>
      </c>
      <c r="J2439">
        <v>82</v>
      </c>
      <c r="K2439" s="1" t="s">
        <v>350</v>
      </c>
      <c r="L2439" t="s">
        <v>530</v>
      </c>
      <c r="M2439">
        <v>20722</v>
      </c>
      <c r="N2439">
        <v>5</v>
      </c>
      <c r="O2439">
        <v>27</v>
      </c>
      <c r="P2439" t="s">
        <v>14293</v>
      </c>
      <c r="Q2439" t="s">
        <v>494</v>
      </c>
      <c r="R2439" t="s">
        <v>3394</v>
      </c>
      <c r="T2439" t="s">
        <v>6546</v>
      </c>
      <c r="U2439" t="s">
        <v>300</v>
      </c>
    </row>
    <row r="2440" spans="1:21" x14ac:dyDescent="0.3">
      <c r="A2440" s="1" t="s">
        <v>10342</v>
      </c>
      <c r="B2440" t="s">
        <v>323</v>
      </c>
      <c r="C2440" t="s">
        <v>10344</v>
      </c>
      <c r="D2440">
        <v>3915486</v>
      </c>
      <c r="E2440" t="s">
        <v>10342</v>
      </c>
      <c r="F2440" t="s">
        <v>647</v>
      </c>
      <c r="G2440" t="s">
        <v>10345</v>
      </c>
      <c r="H2440">
        <v>4</v>
      </c>
      <c r="I2440" t="s">
        <v>10343</v>
      </c>
      <c r="J2440">
        <v>83</v>
      </c>
      <c r="K2440" s="1" t="s">
        <v>323</v>
      </c>
      <c r="L2440" t="s">
        <v>10012</v>
      </c>
      <c r="M2440">
        <v>19988</v>
      </c>
      <c r="N2440">
        <v>1</v>
      </c>
      <c r="O2440">
        <v>23</v>
      </c>
      <c r="P2440" t="s">
        <v>14294</v>
      </c>
      <c r="Q2440" t="s">
        <v>320</v>
      </c>
      <c r="R2440" t="s">
        <v>1395</v>
      </c>
      <c r="T2440" t="s">
        <v>1088</v>
      </c>
      <c r="U2440" t="s">
        <v>300</v>
      </c>
    </row>
    <row r="2441" spans="1:21" x14ac:dyDescent="0.3">
      <c r="A2441" s="1" t="s">
        <v>10346</v>
      </c>
      <c r="B2441" t="s">
        <v>313</v>
      </c>
      <c r="C2441" t="s">
        <v>10348</v>
      </c>
      <c r="D2441">
        <v>3911396</v>
      </c>
      <c r="E2441" t="s">
        <v>10346</v>
      </c>
      <c r="J2441">
        <v>16</v>
      </c>
      <c r="K2441" s="1" t="s">
        <v>313</v>
      </c>
      <c r="L2441" t="s">
        <v>10347</v>
      </c>
      <c r="M2441">
        <v>20416</v>
      </c>
      <c r="N2441">
        <v>0</v>
      </c>
      <c r="P2441" t="s">
        <v>14295</v>
      </c>
      <c r="Q2441" t="s">
        <v>320</v>
      </c>
      <c r="R2441" t="s">
        <v>578</v>
      </c>
      <c r="T2441" t="s">
        <v>959</v>
      </c>
      <c r="U2441" t="s">
        <v>296</v>
      </c>
    </row>
    <row r="2442" spans="1:21" x14ac:dyDescent="0.3">
      <c r="A2442" s="1" t="s">
        <v>10349</v>
      </c>
      <c r="B2442" t="s">
        <v>350</v>
      </c>
      <c r="C2442" t="s">
        <v>10350</v>
      </c>
      <c r="D2442">
        <v>2470379</v>
      </c>
      <c r="E2442" t="s">
        <v>10349</v>
      </c>
      <c r="G2442" t="s">
        <v>10351</v>
      </c>
      <c r="J2442">
        <v>81</v>
      </c>
      <c r="K2442" s="1" t="s">
        <v>350</v>
      </c>
      <c r="L2442" t="s">
        <v>10103</v>
      </c>
      <c r="M2442">
        <v>17169</v>
      </c>
      <c r="N2442">
        <v>1</v>
      </c>
      <c r="O2442">
        <v>27</v>
      </c>
      <c r="P2442" t="s">
        <v>14296</v>
      </c>
      <c r="Q2442" t="s">
        <v>494</v>
      </c>
      <c r="R2442" t="s">
        <v>540</v>
      </c>
      <c r="T2442" t="s">
        <v>990</v>
      </c>
      <c r="U2442" t="s">
        <v>296</v>
      </c>
    </row>
    <row r="2443" spans="1:21" x14ac:dyDescent="0.3">
      <c r="A2443" s="1" t="s">
        <v>10352</v>
      </c>
      <c r="B2443" t="s">
        <v>350</v>
      </c>
      <c r="C2443" t="s">
        <v>7511</v>
      </c>
      <c r="D2443">
        <v>17374</v>
      </c>
      <c r="E2443" t="s">
        <v>10352</v>
      </c>
      <c r="J2443">
        <v>13</v>
      </c>
      <c r="K2443" s="1" t="s">
        <v>350</v>
      </c>
      <c r="L2443" t="s">
        <v>1129</v>
      </c>
      <c r="M2443">
        <v>16047</v>
      </c>
      <c r="N2443">
        <v>0</v>
      </c>
      <c r="P2443" t="s">
        <v>14297</v>
      </c>
      <c r="Q2443" t="s">
        <v>362</v>
      </c>
      <c r="R2443" t="s">
        <v>432</v>
      </c>
      <c r="T2443" t="s">
        <v>1374</v>
      </c>
      <c r="U2443" t="s">
        <v>296</v>
      </c>
    </row>
    <row r="2444" spans="1:21" x14ac:dyDescent="0.3">
      <c r="A2444" s="1" t="s">
        <v>10353</v>
      </c>
      <c r="B2444" t="s">
        <v>313</v>
      </c>
      <c r="C2444" t="s">
        <v>10355</v>
      </c>
      <c r="D2444">
        <v>3116144</v>
      </c>
      <c r="E2444" t="s">
        <v>10353</v>
      </c>
      <c r="F2444" t="s">
        <v>390</v>
      </c>
      <c r="G2444" t="s">
        <v>10356</v>
      </c>
      <c r="H2444">
        <v>5</v>
      </c>
      <c r="J2444">
        <v>18</v>
      </c>
      <c r="K2444" s="1" t="s">
        <v>313</v>
      </c>
      <c r="L2444" t="s">
        <v>10354</v>
      </c>
      <c r="M2444">
        <v>20966</v>
      </c>
      <c r="N2444">
        <v>0</v>
      </c>
      <c r="O2444">
        <v>23</v>
      </c>
      <c r="P2444" t="s">
        <v>14298</v>
      </c>
      <c r="Q2444" t="s">
        <v>426</v>
      </c>
      <c r="R2444" t="s">
        <v>578</v>
      </c>
      <c r="T2444" t="s">
        <v>2179</v>
      </c>
      <c r="U2444" t="s">
        <v>300</v>
      </c>
    </row>
    <row r="2445" spans="1:21" x14ac:dyDescent="0.3">
      <c r="A2445" s="1" t="s">
        <v>10357</v>
      </c>
      <c r="B2445" t="s">
        <v>323</v>
      </c>
      <c r="C2445" t="s">
        <v>10358</v>
      </c>
      <c r="D2445">
        <v>12874</v>
      </c>
      <c r="E2445" t="s">
        <v>10357</v>
      </c>
      <c r="G2445" t="s">
        <v>10359</v>
      </c>
      <c r="J2445">
        <v>85</v>
      </c>
      <c r="K2445" s="1" t="s">
        <v>323</v>
      </c>
      <c r="L2445" t="s">
        <v>1343</v>
      </c>
      <c r="M2445">
        <v>13586</v>
      </c>
      <c r="N2445">
        <v>3</v>
      </c>
      <c r="O2445">
        <v>31</v>
      </c>
      <c r="P2445" t="s">
        <v>14299</v>
      </c>
      <c r="Q2445" t="s">
        <v>295</v>
      </c>
      <c r="R2445" t="s">
        <v>1002</v>
      </c>
      <c r="T2445" t="s">
        <v>676</v>
      </c>
      <c r="U2445" t="s">
        <v>296</v>
      </c>
    </row>
    <row r="2446" spans="1:21" x14ac:dyDescent="0.3">
      <c r="A2446" s="1" t="s">
        <v>251</v>
      </c>
      <c r="B2446" t="s">
        <v>350</v>
      </c>
      <c r="C2446" t="s">
        <v>10362</v>
      </c>
      <c r="D2446">
        <v>2974858</v>
      </c>
      <c r="E2446" t="s">
        <v>251</v>
      </c>
      <c r="F2446" t="s">
        <v>724</v>
      </c>
      <c r="G2446" t="s">
        <v>7854</v>
      </c>
      <c r="H2446">
        <v>1</v>
      </c>
      <c r="I2446" t="s">
        <v>10361</v>
      </c>
      <c r="J2446">
        <v>19</v>
      </c>
      <c r="K2446" s="1" t="s">
        <v>350</v>
      </c>
      <c r="L2446" t="s">
        <v>10360</v>
      </c>
      <c r="M2446">
        <v>18977</v>
      </c>
      <c r="N2446">
        <v>2</v>
      </c>
      <c r="O2446">
        <v>25</v>
      </c>
      <c r="P2446" t="s">
        <v>14300</v>
      </c>
      <c r="Q2446" t="s">
        <v>426</v>
      </c>
      <c r="R2446" t="s">
        <v>977</v>
      </c>
      <c r="T2446" t="s">
        <v>335</v>
      </c>
      <c r="U2446" t="s">
        <v>300</v>
      </c>
    </row>
    <row r="2447" spans="1:21" x14ac:dyDescent="0.3">
      <c r="A2447" s="1" t="s">
        <v>10363</v>
      </c>
      <c r="B2447" t="s">
        <v>323</v>
      </c>
      <c r="C2447" t="s">
        <v>10365</v>
      </c>
      <c r="D2447">
        <v>3042434</v>
      </c>
      <c r="E2447" t="s">
        <v>10363</v>
      </c>
      <c r="F2447" t="s">
        <v>446</v>
      </c>
      <c r="G2447" t="s">
        <v>2394</v>
      </c>
      <c r="J2447">
        <v>38</v>
      </c>
      <c r="K2447" s="1" t="s">
        <v>323</v>
      </c>
      <c r="L2447" t="s">
        <v>10364</v>
      </c>
      <c r="M2447">
        <v>20389</v>
      </c>
      <c r="N2447">
        <v>1</v>
      </c>
      <c r="O2447">
        <v>24</v>
      </c>
      <c r="P2447" t="s">
        <v>14301</v>
      </c>
      <c r="Q2447" t="s">
        <v>331</v>
      </c>
      <c r="R2447" t="s">
        <v>528</v>
      </c>
      <c r="T2447" t="s">
        <v>2382</v>
      </c>
      <c r="U2447" t="s">
        <v>300</v>
      </c>
    </row>
    <row r="2448" spans="1:21" x14ac:dyDescent="0.3">
      <c r="A2448" s="1" t="s">
        <v>10366</v>
      </c>
      <c r="B2448" t="s">
        <v>350</v>
      </c>
      <c r="C2448" t="s">
        <v>10367</v>
      </c>
      <c r="D2448">
        <v>12585</v>
      </c>
      <c r="E2448" t="s">
        <v>10366</v>
      </c>
      <c r="G2448" t="s">
        <v>10368</v>
      </c>
      <c r="J2448">
        <v>18</v>
      </c>
      <c r="K2448" s="1" t="s">
        <v>350</v>
      </c>
      <c r="L2448" t="s">
        <v>950</v>
      </c>
      <c r="M2448">
        <v>8777</v>
      </c>
      <c r="N2448">
        <v>10</v>
      </c>
      <c r="O2448">
        <v>32</v>
      </c>
      <c r="P2448" t="s">
        <v>14302</v>
      </c>
      <c r="Q2448" t="s">
        <v>347</v>
      </c>
      <c r="R2448" t="s">
        <v>358</v>
      </c>
      <c r="T2448" t="s">
        <v>2723</v>
      </c>
      <c r="U2448" t="s">
        <v>296</v>
      </c>
    </row>
    <row r="2449" spans="1:21" x14ac:dyDescent="0.3">
      <c r="A2449" s="1" t="s">
        <v>10369</v>
      </c>
      <c r="B2449" t="s">
        <v>313</v>
      </c>
      <c r="C2449" t="s">
        <v>10372</v>
      </c>
      <c r="D2449">
        <v>2575214</v>
      </c>
      <c r="E2449" t="s">
        <v>10369</v>
      </c>
      <c r="F2449" t="s">
        <v>446</v>
      </c>
      <c r="G2449" t="s">
        <v>5324</v>
      </c>
      <c r="I2449" t="s">
        <v>10371</v>
      </c>
      <c r="J2449">
        <v>6</v>
      </c>
      <c r="K2449" s="1" t="s">
        <v>313</v>
      </c>
      <c r="L2449" t="s">
        <v>10370</v>
      </c>
      <c r="M2449">
        <v>18204</v>
      </c>
      <c r="N2449">
        <v>3</v>
      </c>
      <c r="O2449">
        <v>26</v>
      </c>
      <c r="P2449" t="s">
        <v>14303</v>
      </c>
      <c r="Q2449" t="s">
        <v>320</v>
      </c>
      <c r="R2449" t="s">
        <v>1198</v>
      </c>
      <c r="T2449" t="s">
        <v>449</v>
      </c>
      <c r="U2449" t="s">
        <v>300</v>
      </c>
    </row>
    <row r="2450" spans="1:21" x14ac:dyDescent="0.3">
      <c r="A2450" s="1" t="s">
        <v>10373</v>
      </c>
      <c r="B2450" t="s">
        <v>323</v>
      </c>
      <c r="C2450" t="s">
        <v>10375</v>
      </c>
      <c r="D2450">
        <v>2981998</v>
      </c>
      <c r="E2450" t="s">
        <v>10373</v>
      </c>
      <c r="G2450" t="s">
        <v>3116</v>
      </c>
      <c r="I2450" t="s">
        <v>10374</v>
      </c>
      <c r="J2450">
        <v>80</v>
      </c>
      <c r="K2450" s="1" t="s">
        <v>323</v>
      </c>
      <c r="L2450" t="s">
        <v>516</v>
      </c>
      <c r="M2450">
        <v>18334</v>
      </c>
      <c r="N2450">
        <v>3</v>
      </c>
      <c r="O2450">
        <v>26</v>
      </c>
      <c r="P2450" t="s">
        <v>14304</v>
      </c>
      <c r="Q2450" t="s">
        <v>305</v>
      </c>
      <c r="R2450" t="s">
        <v>391</v>
      </c>
      <c r="T2450" t="s">
        <v>1734</v>
      </c>
      <c r="U2450" t="s">
        <v>296</v>
      </c>
    </row>
    <row r="2451" spans="1:21" x14ac:dyDescent="0.3">
      <c r="A2451" s="1" t="s">
        <v>10376</v>
      </c>
      <c r="B2451" t="s">
        <v>350</v>
      </c>
      <c r="C2451" t="s">
        <v>10377</v>
      </c>
      <c r="D2451">
        <v>17228</v>
      </c>
      <c r="E2451" t="s">
        <v>10376</v>
      </c>
      <c r="G2451" t="s">
        <v>9919</v>
      </c>
      <c r="J2451">
        <v>86</v>
      </c>
      <c r="K2451" s="1" t="s">
        <v>350</v>
      </c>
      <c r="L2451" t="s">
        <v>5809</v>
      </c>
      <c r="M2451">
        <v>16606</v>
      </c>
      <c r="N2451">
        <v>2</v>
      </c>
      <c r="O2451">
        <v>27</v>
      </c>
      <c r="P2451" t="s">
        <v>14305</v>
      </c>
      <c r="Q2451" t="s">
        <v>494</v>
      </c>
      <c r="R2451" t="s">
        <v>3095</v>
      </c>
      <c r="T2451" t="s">
        <v>4099</v>
      </c>
      <c r="U2451" t="s">
        <v>296</v>
      </c>
    </row>
    <row r="2452" spans="1:21" x14ac:dyDescent="0.3">
      <c r="A2452" s="1" t="s">
        <v>10378</v>
      </c>
      <c r="B2452" t="s">
        <v>350</v>
      </c>
      <c r="C2452" t="s">
        <v>10381</v>
      </c>
      <c r="D2452">
        <v>3039720</v>
      </c>
      <c r="E2452" t="s">
        <v>10378</v>
      </c>
      <c r="F2452" t="s">
        <v>1392</v>
      </c>
      <c r="G2452" t="s">
        <v>9059</v>
      </c>
      <c r="I2452" t="s">
        <v>10380</v>
      </c>
      <c r="J2452">
        <v>85</v>
      </c>
      <c r="K2452" s="1" t="s">
        <v>350</v>
      </c>
      <c r="L2452" t="s">
        <v>813</v>
      </c>
      <c r="M2452">
        <v>19179</v>
      </c>
      <c r="N2452">
        <v>2</v>
      </c>
      <c r="O2452">
        <v>24</v>
      </c>
      <c r="P2452" t="s">
        <v>14306</v>
      </c>
      <c r="Q2452" t="s">
        <v>426</v>
      </c>
      <c r="R2452" t="s">
        <v>312</v>
      </c>
      <c r="T2452" t="s">
        <v>10379</v>
      </c>
      <c r="U2452" t="s">
        <v>300</v>
      </c>
    </row>
    <row r="2453" spans="1:21" x14ac:dyDescent="0.3">
      <c r="A2453" s="1" t="s">
        <v>10382</v>
      </c>
      <c r="B2453" t="s">
        <v>565</v>
      </c>
      <c r="C2453" t="s">
        <v>10383</v>
      </c>
      <c r="D2453">
        <v>3843217</v>
      </c>
      <c r="E2453" t="s">
        <v>10382</v>
      </c>
      <c r="F2453" t="s">
        <v>525</v>
      </c>
      <c r="G2453" t="s">
        <v>8174</v>
      </c>
      <c r="H2453">
        <v>6</v>
      </c>
      <c r="J2453">
        <v>38</v>
      </c>
      <c r="K2453" s="1" t="s">
        <v>453</v>
      </c>
      <c r="L2453" t="s">
        <v>5723</v>
      </c>
      <c r="M2453">
        <v>21132</v>
      </c>
      <c r="N2453">
        <v>0</v>
      </c>
      <c r="O2453">
        <v>22</v>
      </c>
      <c r="P2453" t="s">
        <v>14307</v>
      </c>
      <c r="Q2453" t="s">
        <v>310</v>
      </c>
      <c r="R2453" t="s">
        <v>528</v>
      </c>
      <c r="T2453" t="s">
        <v>1145</v>
      </c>
      <c r="U2453" t="s">
        <v>300</v>
      </c>
    </row>
    <row r="2454" spans="1:21" x14ac:dyDescent="0.3">
      <c r="A2454" s="1" t="s">
        <v>10384</v>
      </c>
      <c r="B2454" t="s">
        <v>439</v>
      </c>
      <c r="C2454" t="s">
        <v>10385</v>
      </c>
      <c r="D2454">
        <v>2582324</v>
      </c>
      <c r="E2454" t="s">
        <v>10384</v>
      </c>
      <c r="F2454" t="s">
        <v>299</v>
      </c>
      <c r="G2454" t="s">
        <v>3738</v>
      </c>
      <c r="J2454">
        <v>1</v>
      </c>
      <c r="K2454" s="1" t="s">
        <v>439</v>
      </c>
      <c r="L2454" t="s">
        <v>936</v>
      </c>
      <c r="M2454">
        <v>17118</v>
      </c>
      <c r="N2454">
        <v>4</v>
      </c>
      <c r="O2454">
        <v>26</v>
      </c>
      <c r="P2454" t="s">
        <v>14308</v>
      </c>
      <c r="Q2454" t="s">
        <v>347</v>
      </c>
      <c r="R2454" t="s">
        <v>414</v>
      </c>
      <c r="T2454" t="s">
        <v>1435</v>
      </c>
      <c r="U2454" t="s">
        <v>300</v>
      </c>
    </row>
    <row r="2455" spans="1:21" x14ac:dyDescent="0.3">
      <c r="A2455" s="1" t="s">
        <v>10386</v>
      </c>
      <c r="C2455" t="s">
        <v>10388</v>
      </c>
      <c r="E2455" t="s">
        <v>10386</v>
      </c>
      <c r="J2455">
        <v>0</v>
      </c>
      <c r="K2455" s="1" t="s">
        <v>297</v>
      </c>
      <c r="L2455" t="s">
        <v>10387</v>
      </c>
      <c r="M2455">
        <v>19783</v>
      </c>
      <c r="N2455">
        <v>0</v>
      </c>
      <c r="P2455" t="s">
        <v>14309</v>
      </c>
      <c r="Q2455" t="s">
        <v>297</v>
      </c>
      <c r="R2455" t="s">
        <v>297</v>
      </c>
      <c r="T2455" t="s">
        <v>1100</v>
      </c>
      <c r="U2455" t="s">
        <v>296</v>
      </c>
    </row>
    <row r="2456" spans="1:21" x14ac:dyDescent="0.3">
      <c r="A2456" s="1" t="s">
        <v>10389</v>
      </c>
      <c r="C2456" t="s">
        <v>10391</v>
      </c>
      <c r="E2456" t="s">
        <v>10389</v>
      </c>
      <c r="J2456">
        <v>0</v>
      </c>
      <c r="K2456" s="1" t="s">
        <v>297</v>
      </c>
      <c r="L2456" t="s">
        <v>10390</v>
      </c>
      <c r="M2456">
        <v>19349</v>
      </c>
      <c r="N2456">
        <v>0</v>
      </c>
      <c r="P2456" t="s">
        <v>14310</v>
      </c>
      <c r="Q2456" t="s">
        <v>297</v>
      </c>
      <c r="R2456" t="s">
        <v>297</v>
      </c>
      <c r="T2456" t="s">
        <v>469</v>
      </c>
      <c r="U2456" t="s">
        <v>296</v>
      </c>
    </row>
    <row r="2457" spans="1:21" x14ac:dyDescent="0.3">
      <c r="A2457" s="1" t="s">
        <v>10392</v>
      </c>
      <c r="B2457" t="s">
        <v>350</v>
      </c>
      <c r="C2457" t="s">
        <v>10396</v>
      </c>
      <c r="D2457">
        <v>3052182</v>
      </c>
      <c r="E2457" t="s">
        <v>10392</v>
      </c>
      <c r="F2457" t="s">
        <v>418</v>
      </c>
      <c r="G2457" t="s">
        <v>2889</v>
      </c>
      <c r="I2457" t="s">
        <v>10395</v>
      </c>
      <c r="J2457">
        <v>15</v>
      </c>
      <c r="K2457" s="1" t="s">
        <v>350</v>
      </c>
      <c r="L2457" t="s">
        <v>10394</v>
      </c>
      <c r="M2457">
        <v>19260</v>
      </c>
      <c r="N2457">
        <v>2</v>
      </c>
      <c r="O2457">
        <v>24</v>
      </c>
      <c r="P2457" t="s">
        <v>14311</v>
      </c>
      <c r="Q2457" t="s">
        <v>347</v>
      </c>
      <c r="R2457" t="s">
        <v>369</v>
      </c>
      <c r="T2457" t="s">
        <v>10393</v>
      </c>
      <c r="U2457" t="s">
        <v>306</v>
      </c>
    </row>
    <row r="2458" spans="1:21" x14ac:dyDescent="0.3">
      <c r="A2458" s="1" t="s">
        <v>10397</v>
      </c>
      <c r="B2458" t="s">
        <v>323</v>
      </c>
      <c r="C2458" t="s">
        <v>10401</v>
      </c>
      <c r="D2458">
        <v>3951441</v>
      </c>
      <c r="E2458" t="s">
        <v>10397</v>
      </c>
      <c r="F2458" t="s">
        <v>748</v>
      </c>
      <c r="G2458" t="s">
        <v>10402</v>
      </c>
      <c r="I2458" t="s">
        <v>10400</v>
      </c>
      <c r="J2458">
        <v>84</v>
      </c>
      <c r="K2458" s="1" t="s">
        <v>323</v>
      </c>
      <c r="L2458" t="s">
        <v>10399</v>
      </c>
      <c r="M2458">
        <v>20314</v>
      </c>
      <c r="N2458">
        <v>1</v>
      </c>
      <c r="O2458">
        <v>26</v>
      </c>
      <c r="P2458" t="s">
        <v>14312</v>
      </c>
      <c r="Q2458" t="s">
        <v>305</v>
      </c>
      <c r="R2458" t="s">
        <v>578</v>
      </c>
      <c r="T2458" t="s">
        <v>10398</v>
      </c>
      <c r="U2458" t="s">
        <v>300</v>
      </c>
    </row>
    <row r="2459" spans="1:21" x14ac:dyDescent="0.3">
      <c r="A2459" s="1" t="s">
        <v>10403</v>
      </c>
      <c r="B2459" t="s">
        <v>323</v>
      </c>
      <c r="C2459" t="s">
        <v>10405</v>
      </c>
      <c r="D2459">
        <v>4036133</v>
      </c>
      <c r="E2459" t="s">
        <v>10403</v>
      </c>
      <c r="F2459" t="s">
        <v>724</v>
      </c>
      <c r="G2459" t="s">
        <v>10406</v>
      </c>
      <c r="H2459">
        <v>1</v>
      </c>
      <c r="J2459">
        <v>88</v>
      </c>
      <c r="K2459" s="1" t="s">
        <v>323</v>
      </c>
      <c r="L2459" t="s">
        <v>10404</v>
      </c>
      <c r="M2459">
        <v>20805</v>
      </c>
      <c r="N2459">
        <v>0</v>
      </c>
      <c r="O2459">
        <v>22</v>
      </c>
      <c r="P2459" t="s">
        <v>14313</v>
      </c>
      <c r="Q2459" t="s">
        <v>295</v>
      </c>
      <c r="R2459" t="s">
        <v>551</v>
      </c>
      <c r="T2459" t="s">
        <v>1077</v>
      </c>
      <c r="U2459" t="s">
        <v>300</v>
      </c>
    </row>
    <row r="2460" spans="1:21" x14ac:dyDescent="0.3">
      <c r="A2460" s="1" t="s">
        <v>10407</v>
      </c>
      <c r="B2460" t="s">
        <v>350</v>
      </c>
      <c r="C2460" t="s">
        <v>10408</v>
      </c>
      <c r="D2460">
        <v>16903</v>
      </c>
      <c r="E2460" t="s">
        <v>10407</v>
      </c>
      <c r="G2460" t="s">
        <v>7834</v>
      </c>
      <c r="J2460">
        <v>0</v>
      </c>
      <c r="K2460" s="1" t="s">
        <v>350</v>
      </c>
      <c r="L2460" t="s">
        <v>8269</v>
      </c>
      <c r="M2460">
        <v>16598</v>
      </c>
      <c r="N2460">
        <v>2</v>
      </c>
      <c r="O2460">
        <v>25</v>
      </c>
      <c r="P2460" t="s">
        <v>14314</v>
      </c>
      <c r="Q2460" t="s">
        <v>494</v>
      </c>
      <c r="R2460" t="s">
        <v>589</v>
      </c>
      <c r="T2460" t="s">
        <v>1236</v>
      </c>
      <c r="U2460" t="s">
        <v>296</v>
      </c>
    </row>
    <row r="2461" spans="1:21" x14ac:dyDescent="0.3">
      <c r="A2461" s="1" t="s">
        <v>10409</v>
      </c>
      <c r="B2461" t="s">
        <v>565</v>
      </c>
      <c r="C2461" t="s">
        <v>10411</v>
      </c>
      <c r="D2461">
        <v>2516316</v>
      </c>
      <c r="E2461" t="s">
        <v>10409</v>
      </c>
      <c r="F2461" t="s">
        <v>367</v>
      </c>
      <c r="G2461" t="s">
        <v>3449</v>
      </c>
      <c r="H2461">
        <v>6</v>
      </c>
      <c r="I2461" t="s">
        <v>10410</v>
      </c>
      <c r="J2461">
        <v>46</v>
      </c>
      <c r="K2461" s="1" t="s">
        <v>453</v>
      </c>
      <c r="L2461" t="s">
        <v>1129</v>
      </c>
      <c r="M2461">
        <v>16955</v>
      </c>
      <c r="N2461">
        <v>4</v>
      </c>
      <c r="O2461">
        <v>26</v>
      </c>
      <c r="P2461" t="s">
        <v>14315</v>
      </c>
      <c r="Q2461" t="s">
        <v>347</v>
      </c>
      <c r="R2461" t="s">
        <v>1198</v>
      </c>
      <c r="T2461" t="s">
        <v>2843</v>
      </c>
      <c r="U2461" t="s">
        <v>306</v>
      </c>
    </row>
    <row r="2462" spans="1:21" x14ac:dyDescent="0.3">
      <c r="A2462" s="1" t="s">
        <v>10412</v>
      </c>
      <c r="B2462" t="s">
        <v>323</v>
      </c>
      <c r="C2462" t="s">
        <v>10414</v>
      </c>
      <c r="D2462">
        <v>12549</v>
      </c>
      <c r="E2462" t="s">
        <v>10412</v>
      </c>
      <c r="G2462" t="s">
        <v>10415</v>
      </c>
      <c r="J2462">
        <v>87</v>
      </c>
      <c r="K2462" s="1" t="s">
        <v>323</v>
      </c>
      <c r="L2462" t="s">
        <v>10413</v>
      </c>
      <c r="M2462">
        <v>9588</v>
      </c>
      <c r="N2462">
        <v>10</v>
      </c>
      <c r="O2462">
        <v>34</v>
      </c>
      <c r="P2462" t="s">
        <v>14316</v>
      </c>
      <c r="Q2462" t="s">
        <v>295</v>
      </c>
      <c r="R2462" t="s">
        <v>1618</v>
      </c>
      <c r="T2462" t="s">
        <v>502</v>
      </c>
      <c r="U2462" t="s">
        <v>296</v>
      </c>
    </row>
    <row r="2463" spans="1:21" x14ac:dyDescent="0.3">
      <c r="A2463" s="1" t="s">
        <v>10416</v>
      </c>
      <c r="B2463" t="s">
        <v>350</v>
      </c>
      <c r="C2463" t="s">
        <v>10418</v>
      </c>
      <c r="D2463">
        <v>2518678</v>
      </c>
      <c r="E2463" t="s">
        <v>10416</v>
      </c>
      <c r="F2463" t="s">
        <v>481</v>
      </c>
      <c r="G2463" t="s">
        <v>7710</v>
      </c>
      <c r="H2463">
        <v>2</v>
      </c>
      <c r="I2463" t="s">
        <v>10417</v>
      </c>
      <c r="J2463">
        <v>14</v>
      </c>
      <c r="K2463" s="1" t="s">
        <v>350</v>
      </c>
      <c r="L2463" t="s">
        <v>2748</v>
      </c>
      <c r="M2463">
        <v>16868</v>
      </c>
      <c r="N2463">
        <v>4</v>
      </c>
      <c r="O2463">
        <v>27</v>
      </c>
      <c r="P2463" t="s">
        <v>14317</v>
      </c>
      <c r="Q2463" t="s">
        <v>403</v>
      </c>
      <c r="R2463" t="s">
        <v>343</v>
      </c>
      <c r="T2463" t="s">
        <v>466</v>
      </c>
      <c r="U2463" t="s">
        <v>300</v>
      </c>
    </row>
    <row r="2464" spans="1:21" x14ac:dyDescent="0.3">
      <c r="A2464" s="1" t="s">
        <v>699</v>
      </c>
      <c r="B2464" t="s">
        <v>350</v>
      </c>
      <c r="C2464" t="s">
        <v>10420</v>
      </c>
      <c r="D2464">
        <v>10471</v>
      </c>
      <c r="E2464" t="s">
        <v>699</v>
      </c>
      <c r="G2464" t="s">
        <v>10421</v>
      </c>
      <c r="J2464">
        <v>17</v>
      </c>
      <c r="K2464" s="1" t="s">
        <v>350</v>
      </c>
      <c r="L2464" t="s">
        <v>10419</v>
      </c>
      <c r="M2464">
        <v>5741</v>
      </c>
      <c r="N2464">
        <v>8</v>
      </c>
      <c r="O2464">
        <v>32</v>
      </c>
      <c r="P2464" t="s">
        <v>14318</v>
      </c>
      <c r="Q2464" t="s">
        <v>347</v>
      </c>
      <c r="R2464" t="s">
        <v>438</v>
      </c>
      <c r="T2464" t="s">
        <v>1236</v>
      </c>
      <c r="U2464" t="s">
        <v>296</v>
      </c>
    </row>
    <row r="2465" spans="1:21" x14ac:dyDescent="0.3">
      <c r="A2465" s="1" t="s">
        <v>10422</v>
      </c>
      <c r="B2465" t="s">
        <v>565</v>
      </c>
      <c r="C2465" t="s">
        <v>10425</v>
      </c>
      <c r="D2465">
        <v>3117250</v>
      </c>
      <c r="E2465" t="s">
        <v>10422</v>
      </c>
      <c r="G2465" t="s">
        <v>10426</v>
      </c>
      <c r="I2465" t="s">
        <v>10424</v>
      </c>
      <c r="J2465">
        <v>40</v>
      </c>
      <c r="K2465" s="1" t="s">
        <v>453</v>
      </c>
      <c r="L2465" t="s">
        <v>10423</v>
      </c>
      <c r="M2465">
        <v>20223</v>
      </c>
      <c r="N2465">
        <v>1</v>
      </c>
      <c r="O2465">
        <v>23</v>
      </c>
      <c r="P2465" t="s">
        <v>14319</v>
      </c>
      <c r="Q2465" t="s">
        <v>347</v>
      </c>
      <c r="R2465" t="s">
        <v>1395</v>
      </c>
      <c r="T2465" t="s">
        <v>314</v>
      </c>
      <c r="U2465" t="s">
        <v>296</v>
      </c>
    </row>
    <row r="2466" spans="1:21" x14ac:dyDescent="0.3">
      <c r="A2466" s="1" t="s">
        <v>2756</v>
      </c>
      <c r="B2466" t="s">
        <v>313</v>
      </c>
      <c r="C2466" t="s">
        <v>10428</v>
      </c>
      <c r="D2466">
        <v>8664</v>
      </c>
      <c r="E2466" t="s">
        <v>2756</v>
      </c>
      <c r="F2466" t="s">
        <v>525</v>
      </c>
      <c r="G2466" t="s">
        <v>10429</v>
      </c>
      <c r="H2466">
        <v>2</v>
      </c>
      <c r="I2466" t="s">
        <v>10427</v>
      </c>
      <c r="J2466">
        <v>14</v>
      </c>
      <c r="K2466" s="1" t="s">
        <v>313</v>
      </c>
      <c r="L2466" t="s">
        <v>8057</v>
      </c>
      <c r="M2466">
        <v>8283</v>
      </c>
      <c r="N2466">
        <v>14</v>
      </c>
      <c r="O2466">
        <v>36</v>
      </c>
      <c r="P2466" t="s">
        <v>14320</v>
      </c>
      <c r="Q2466" t="s">
        <v>347</v>
      </c>
      <c r="R2466" t="s">
        <v>578</v>
      </c>
      <c r="T2466" t="s">
        <v>473</v>
      </c>
      <c r="U2466" t="s">
        <v>300</v>
      </c>
    </row>
    <row r="2467" spans="1:21" x14ac:dyDescent="0.3">
      <c r="A2467" s="1" t="s">
        <v>10431</v>
      </c>
      <c r="B2467" t="s">
        <v>350</v>
      </c>
      <c r="C2467" t="s">
        <v>10433</v>
      </c>
      <c r="D2467">
        <v>3044716</v>
      </c>
      <c r="E2467" t="s">
        <v>10431</v>
      </c>
      <c r="G2467" t="s">
        <v>1654</v>
      </c>
      <c r="J2467">
        <v>3</v>
      </c>
      <c r="K2467" s="1" t="s">
        <v>350</v>
      </c>
      <c r="L2467" t="s">
        <v>10432</v>
      </c>
      <c r="M2467">
        <v>18228</v>
      </c>
      <c r="N2467">
        <v>1</v>
      </c>
      <c r="O2467">
        <v>23</v>
      </c>
      <c r="P2467" t="s">
        <v>14321</v>
      </c>
      <c r="Q2467" t="s">
        <v>347</v>
      </c>
      <c r="R2467" t="s">
        <v>215</v>
      </c>
      <c r="T2467" t="s">
        <v>497</v>
      </c>
      <c r="U2467" t="s">
        <v>296</v>
      </c>
    </row>
    <row r="2468" spans="1:21" x14ac:dyDescent="0.3">
      <c r="A2468" s="1" t="s">
        <v>10434</v>
      </c>
      <c r="B2468" t="s">
        <v>350</v>
      </c>
      <c r="C2468" t="s">
        <v>10436</v>
      </c>
      <c r="D2468">
        <v>17005</v>
      </c>
      <c r="E2468" t="s">
        <v>10434</v>
      </c>
      <c r="G2468" t="s">
        <v>2377</v>
      </c>
      <c r="J2468">
        <v>15</v>
      </c>
      <c r="K2468" s="1" t="s">
        <v>350</v>
      </c>
      <c r="L2468" t="s">
        <v>3051</v>
      </c>
      <c r="M2468">
        <v>16343</v>
      </c>
      <c r="N2468">
        <v>5</v>
      </c>
      <c r="O2468">
        <v>28</v>
      </c>
      <c r="P2468" t="s">
        <v>14322</v>
      </c>
      <c r="Q2468" t="s">
        <v>310</v>
      </c>
      <c r="R2468" t="s">
        <v>540</v>
      </c>
      <c r="T2468" t="s">
        <v>10435</v>
      </c>
      <c r="U2468" t="s">
        <v>296</v>
      </c>
    </row>
    <row r="2469" spans="1:21" x14ac:dyDescent="0.3">
      <c r="A2469" s="1" t="s">
        <v>10437</v>
      </c>
      <c r="B2469" t="s">
        <v>350</v>
      </c>
      <c r="C2469" t="s">
        <v>10440</v>
      </c>
      <c r="D2469">
        <v>3046399</v>
      </c>
      <c r="E2469" t="s">
        <v>10437</v>
      </c>
      <c r="F2469" t="s">
        <v>308</v>
      </c>
      <c r="G2469" t="s">
        <v>1200</v>
      </c>
      <c r="H2469">
        <v>3</v>
      </c>
      <c r="I2469" t="s">
        <v>10439</v>
      </c>
      <c r="J2469">
        <v>19</v>
      </c>
      <c r="K2469" s="1" t="s">
        <v>350</v>
      </c>
      <c r="L2469" t="s">
        <v>10438</v>
      </c>
      <c r="M2469">
        <v>19361</v>
      </c>
      <c r="N2469">
        <v>2</v>
      </c>
      <c r="O2469">
        <v>23</v>
      </c>
      <c r="P2469" t="s">
        <v>14323</v>
      </c>
      <c r="Q2469" t="s">
        <v>426</v>
      </c>
      <c r="R2469" t="s">
        <v>358</v>
      </c>
      <c r="T2469" t="s">
        <v>619</v>
      </c>
      <c r="U2469" t="s">
        <v>300</v>
      </c>
    </row>
    <row r="2470" spans="1:21" x14ac:dyDescent="0.3">
      <c r="A2470" s="1" t="s">
        <v>10441</v>
      </c>
      <c r="B2470" t="s">
        <v>323</v>
      </c>
      <c r="C2470" t="s">
        <v>10443</v>
      </c>
      <c r="D2470">
        <v>15120</v>
      </c>
      <c r="E2470" t="s">
        <v>10441</v>
      </c>
      <c r="G2470" t="s">
        <v>807</v>
      </c>
      <c r="J2470">
        <v>83</v>
      </c>
      <c r="K2470" s="1" t="s">
        <v>323</v>
      </c>
      <c r="L2470" t="s">
        <v>10442</v>
      </c>
      <c r="M2470">
        <v>14527</v>
      </c>
      <c r="N2470">
        <v>4</v>
      </c>
      <c r="O2470">
        <v>28</v>
      </c>
      <c r="P2470" t="s">
        <v>14324</v>
      </c>
      <c r="Q2470" t="s">
        <v>320</v>
      </c>
      <c r="R2470" t="s">
        <v>1821</v>
      </c>
      <c r="T2470" t="s">
        <v>966</v>
      </c>
      <c r="U2470" t="s">
        <v>296</v>
      </c>
    </row>
    <row r="2471" spans="1:21" x14ac:dyDescent="0.3">
      <c r="A2471" s="1" t="s">
        <v>219</v>
      </c>
      <c r="B2471" t="s">
        <v>453</v>
      </c>
      <c r="C2471" t="s">
        <v>10445</v>
      </c>
      <c r="D2471">
        <v>2969962</v>
      </c>
      <c r="E2471" t="s">
        <v>219</v>
      </c>
      <c r="F2471" t="s">
        <v>672</v>
      </c>
      <c r="G2471" t="s">
        <v>2192</v>
      </c>
      <c r="H2471">
        <v>2</v>
      </c>
      <c r="I2471" t="s">
        <v>10444</v>
      </c>
      <c r="J2471">
        <v>29</v>
      </c>
      <c r="K2471" s="1" t="s">
        <v>453</v>
      </c>
      <c r="L2471" t="s">
        <v>1129</v>
      </c>
      <c r="M2471">
        <v>16838</v>
      </c>
      <c r="N2471">
        <v>4</v>
      </c>
      <c r="O2471">
        <v>25</v>
      </c>
      <c r="P2471" t="s">
        <v>14325</v>
      </c>
      <c r="Q2471" t="s">
        <v>494</v>
      </c>
      <c r="R2471" t="s">
        <v>931</v>
      </c>
      <c r="T2471" t="s">
        <v>1322</v>
      </c>
      <c r="U2471" t="s">
        <v>300</v>
      </c>
    </row>
    <row r="2472" spans="1:21" x14ac:dyDescent="0.3">
      <c r="A2472" s="1" t="s">
        <v>10446</v>
      </c>
      <c r="B2472" t="s">
        <v>350</v>
      </c>
      <c r="C2472" t="s">
        <v>10447</v>
      </c>
      <c r="D2472">
        <v>3059719</v>
      </c>
      <c r="E2472" t="s">
        <v>10446</v>
      </c>
      <c r="F2472" t="s">
        <v>308</v>
      </c>
      <c r="G2472" t="s">
        <v>7262</v>
      </c>
      <c r="H2472">
        <v>4</v>
      </c>
      <c r="J2472">
        <v>85</v>
      </c>
      <c r="K2472" s="1" t="s">
        <v>350</v>
      </c>
      <c r="L2472" t="s">
        <v>3637</v>
      </c>
      <c r="M2472">
        <v>20171</v>
      </c>
      <c r="N2472">
        <v>1</v>
      </c>
      <c r="O2472">
        <v>23</v>
      </c>
      <c r="P2472" t="s">
        <v>14326</v>
      </c>
      <c r="Q2472" t="s">
        <v>331</v>
      </c>
      <c r="R2472" t="s">
        <v>535</v>
      </c>
      <c r="T2472" t="s">
        <v>541</v>
      </c>
      <c r="U2472" t="s">
        <v>300</v>
      </c>
    </row>
    <row r="2473" spans="1:21" x14ac:dyDescent="0.3">
      <c r="A2473" s="1" t="s">
        <v>10448</v>
      </c>
      <c r="B2473" t="s">
        <v>323</v>
      </c>
      <c r="C2473" t="s">
        <v>10449</v>
      </c>
      <c r="D2473">
        <v>3122103</v>
      </c>
      <c r="E2473" t="s">
        <v>10448</v>
      </c>
      <c r="F2473" t="s">
        <v>573</v>
      </c>
      <c r="J2473">
        <v>86</v>
      </c>
      <c r="K2473" s="1" t="s">
        <v>323</v>
      </c>
      <c r="L2473" t="s">
        <v>9761</v>
      </c>
      <c r="M2473">
        <v>21032</v>
      </c>
      <c r="N2473">
        <v>0</v>
      </c>
      <c r="P2473" t="s">
        <v>14327</v>
      </c>
      <c r="Q2473" t="s">
        <v>305</v>
      </c>
      <c r="R2473" t="s">
        <v>1520</v>
      </c>
      <c r="T2473" t="s">
        <v>2149</v>
      </c>
      <c r="U2473" t="s">
        <v>300</v>
      </c>
    </row>
    <row r="2474" spans="1:21" x14ac:dyDescent="0.3">
      <c r="A2474" s="1" t="s">
        <v>10450</v>
      </c>
      <c r="B2474" t="s">
        <v>350</v>
      </c>
      <c r="C2474" t="s">
        <v>10453</v>
      </c>
      <c r="D2474">
        <v>4044148</v>
      </c>
      <c r="E2474" t="s">
        <v>10450</v>
      </c>
      <c r="J2474">
        <v>81</v>
      </c>
      <c r="K2474" s="1" t="s">
        <v>350</v>
      </c>
      <c r="L2474" t="s">
        <v>10452</v>
      </c>
      <c r="M2474">
        <v>21253</v>
      </c>
      <c r="N2474">
        <v>0</v>
      </c>
      <c r="P2474" t="s">
        <v>14328</v>
      </c>
      <c r="Q2474" t="s">
        <v>310</v>
      </c>
      <c r="R2474" t="s">
        <v>414</v>
      </c>
      <c r="T2474" t="s">
        <v>10451</v>
      </c>
      <c r="U2474" t="s">
        <v>296</v>
      </c>
    </row>
    <row r="2475" spans="1:21" x14ac:dyDescent="0.3">
      <c r="A2475" s="1" t="s">
        <v>10454</v>
      </c>
      <c r="B2475" t="s">
        <v>453</v>
      </c>
      <c r="C2475" t="s">
        <v>10456</v>
      </c>
      <c r="D2475">
        <v>15848</v>
      </c>
      <c r="E2475" t="s">
        <v>10454</v>
      </c>
      <c r="G2475" t="s">
        <v>4109</v>
      </c>
      <c r="I2475" t="s">
        <v>10455</v>
      </c>
      <c r="J2475">
        <v>27</v>
      </c>
      <c r="K2475" s="1" t="s">
        <v>453</v>
      </c>
      <c r="L2475" t="s">
        <v>722</v>
      </c>
      <c r="M2475">
        <v>15138</v>
      </c>
      <c r="N2475">
        <v>6</v>
      </c>
      <c r="O2475">
        <v>28</v>
      </c>
      <c r="P2475" t="s">
        <v>14329</v>
      </c>
      <c r="Q2475" t="s">
        <v>362</v>
      </c>
      <c r="R2475" t="s">
        <v>699</v>
      </c>
      <c r="T2475" t="s">
        <v>3610</v>
      </c>
      <c r="U2475" t="s">
        <v>296</v>
      </c>
    </row>
    <row r="2476" spans="1:21" x14ac:dyDescent="0.3">
      <c r="A2476" s="1" t="s">
        <v>10457</v>
      </c>
      <c r="B2476" t="s">
        <v>453</v>
      </c>
      <c r="C2476" t="s">
        <v>10459</v>
      </c>
      <c r="D2476">
        <v>3122143</v>
      </c>
      <c r="E2476" t="s">
        <v>10457</v>
      </c>
      <c r="F2476" t="s">
        <v>697</v>
      </c>
      <c r="G2476" t="s">
        <v>8511</v>
      </c>
      <c r="H2476">
        <v>7</v>
      </c>
      <c r="J2476">
        <v>44</v>
      </c>
      <c r="K2476" s="1" t="s">
        <v>453</v>
      </c>
      <c r="L2476" t="s">
        <v>10458</v>
      </c>
      <c r="M2476">
        <v>21126</v>
      </c>
      <c r="N2476">
        <v>0</v>
      </c>
      <c r="O2476">
        <v>24</v>
      </c>
      <c r="P2476" t="s">
        <v>14330</v>
      </c>
      <c r="Q2476" t="s">
        <v>347</v>
      </c>
      <c r="R2476" t="s">
        <v>956</v>
      </c>
      <c r="T2476" t="s">
        <v>1529</v>
      </c>
      <c r="U2476" t="s">
        <v>300</v>
      </c>
    </row>
    <row r="2477" spans="1:21" x14ac:dyDescent="0.3">
      <c r="A2477" s="1" t="s">
        <v>10460</v>
      </c>
      <c r="B2477" t="s">
        <v>313</v>
      </c>
      <c r="C2477" t="s">
        <v>10463</v>
      </c>
      <c r="D2477">
        <v>3057863</v>
      </c>
      <c r="E2477" t="s">
        <v>10460</v>
      </c>
      <c r="F2477" t="s">
        <v>880</v>
      </c>
      <c r="G2477" t="s">
        <v>7945</v>
      </c>
      <c r="H2477">
        <v>3</v>
      </c>
      <c r="I2477" t="s">
        <v>10462</v>
      </c>
      <c r="J2477">
        <v>84</v>
      </c>
      <c r="K2477" s="1" t="s">
        <v>313</v>
      </c>
      <c r="L2477" t="s">
        <v>10461</v>
      </c>
      <c r="M2477">
        <v>18587</v>
      </c>
      <c r="N2477">
        <v>3</v>
      </c>
      <c r="O2477">
        <v>26</v>
      </c>
      <c r="P2477" t="s">
        <v>14331</v>
      </c>
      <c r="Q2477" t="s">
        <v>320</v>
      </c>
      <c r="R2477" t="s">
        <v>736</v>
      </c>
      <c r="T2477" t="s">
        <v>887</v>
      </c>
      <c r="U2477" t="s">
        <v>300</v>
      </c>
    </row>
    <row r="2478" spans="1:21" x14ac:dyDescent="0.3">
      <c r="A2478" s="1" t="s">
        <v>10464</v>
      </c>
      <c r="C2478" t="s">
        <v>3502</v>
      </c>
      <c r="E2478" t="s">
        <v>10464</v>
      </c>
      <c r="J2478">
        <v>0</v>
      </c>
      <c r="K2478" s="1" t="s">
        <v>297</v>
      </c>
      <c r="L2478" t="s">
        <v>3500</v>
      </c>
      <c r="M2478">
        <v>20014</v>
      </c>
      <c r="N2478">
        <v>0</v>
      </c>
      <c r="P2478" t="s">
        <v>12435</v>
      </c>
      <c r="Q2478" t="s">
        <v>297</v>
      </c>
      <c r="R2478" t="s">
        <v>297</v>
      </c>
      <c r="T2478" t="s">
        <v>473</v>
      </c>
      <c r="U2478" t="s">
        <v>296</v>
      </c>
    </row>
    <row r="2479" spans="1:21" x14ac:dyDescent="0.3">
      <c r="A2479" s="1" t="s">
        <v>10465</v>
      </c>
      <c r="B2479" t="s">
        <v>350</v>
      </c>
      <c r="C2479" t="s">
        <v>10467</v>
      </c>
      <c r="D2479">
        <v>3049891</v>
      </c>
      <c r="E2479" t="s">
        <v>10465</v>
      </c>
      <c r="F2479" t="s">
        <v>724</v>
      </c>
      <c r="G2479" t="s">
        <v>10468</v>
      </c>
      <c r="I2479" t="s">
        <v>10466</v>
      </c>
      <c r="J2479">
        <v>3</v>
      </c>
      <c r="K2479" s="1" t="s">
        <v>350</v>
      </c>
      <c r="L2479" t="s">
        <v>784</v>
      </c>
      <c r="M2479">
        <v>19454</v>
      </c>
      <c r="N2479">
        <v>2</v>
      </c>
      <c r="O2479">
        <v>24</v>
      </c>
      <c r="P2479" t="s">
        <v>14332</v>
      </c>
      <c r="Q2479" t="s">
        <v>331</v>
      </c>
      <c r="R2479" t="s">
        <v>358</v>
      </c>
      <c r="T2479" t="s">
        <v>559</v>
      </c>
      <c r="U2479" t="s">
        <v>306</v>
      </c>
    </row>
    <row r="2480" spans="1:21" x14ac:dyDescent="0.3">
      <c r="A2480" s="1" t="s">
        <v>238</v>
      </c>
      <c r="B2480" t="s">
        <v>350</v>
      </c>
      <c r="C2480" t="s">
        <v>10471</v>
      </c>
      <c r="D2480">
        <v>15807</v>
      </c>
      <c r="E2480" t="s">
        <v>238</v>
      </c>
      <c r="F2480" t="s">
        <v>901</v>
      </c>
      <c r="G2480" t="s">
        <v>10472</v>
      </c>
      <c r="H2480">
        <v>2</v>
      </c>
      <c r="I2480" t="s">
        <v>10470</v>
      </c>
      <c r="J2480">
        <v>84</v>
      </c>
      <c r="K2480" s="1" t="s">
        <v>1702</v>
      </c>
      <c r="L2480" t="s">
        <v>2017</v>
      </c>
      <c r="M2480">
        <v>15150</v>
      </c>
      <c r="N2480">
        <v>6</v>
      </c>
      <c r="O2480">
        <v>28</v>
      </c>
      <c r="P2480" t="s">
        <v>14333</v>
      </c>
      <c r="Q2480" t="s">
        <v>347</v>
      </c>
      <c r="R2480" t="s">
        <v>595</v>
      </c>
      <c r="T2480" t="s">
        <v>10469</v>
      </c>
      <c r="U2480" t="s">
        <v>300</v>
      </c>
    </row>
    <row r="2481" spans="1:21" x14ac:dyDescent="0.3">
      <c r="A2481" s="1" t="s">
        <v>10473</v>
      </c>
      <c r="B2481" t="s">
        <v>313</v>
      </c>
      <c r="C2481" t="s">
        <v>10476</v>
      </c>
      <c r="D2481">
        <v>3115966</v>
      </c>
      <c r="E2481" t="s">
        <v>10473</v>
      </c>
      <c r="F2481" t="s">
        <v>539</v>
      </c>
      <c r="G2481" t="s">
        <v>1621</v>
      </c>
      <c r="J2481">
        <v>3</v>
      </c>
      <c r="K2481" s="1" t="s">
        <v>313</v>
      </c>
      <c r="L2481" t="s">
        <v>10475</v>
      </c>
      <c r="M2481">
        <v>21167</v>
      </c>
      <c r="N2481">
        <v>0</v>
      </c>
      <c r="O2481">
        <v>24</v>
      </c>
      <c r="P2481" t="s">
        <v>14334</v>
      </c>
      <c r="Q2481" t="s">
        <v>295</v>
      </c>
      <c r="R2481" t="s">
        <v>528</v>
      </c>
      <c r="T2481" t="s">
        <v>10474</v>
      </c>
      <c r="U2481" t="s">
        <v>300</v>
      </c>
    </row>
    <row r="2482" spans="1:21" x14ac:dyDescent="0.3">
      <c r="A2482" s="1" t="s">
        <v>10477</v>
      </c>
      <c r="B2482" t="s">
        <v>453</v>
      </c>
      <c r="C2482" t="s">
        <v>10478</v>
      </c>
      <c r="D2482">
        <v>12489</v>
      </c>
      <c r="E2482" t="s">
        <v>10477</v>
      </c>
      <c r="G2482" t="s">
        <v>7206</v>
      </c>
      <c r="J2482">
        <v>34</v>
      </c>
      <c r="K2482" s="1" t="s">
        <v>453</v>
      </c>
      <c r="L2482" t="s">
        <v>784</v>
      </c>
      <c r="M2482">
        <v>8604</v>
      </c>
      <c r="N2482">
        <v>7</v>
      </c>
      <c r="O2482">
        <v>31</v>
      </c>
      <c r="P2482" t="s">
        <v>14335</v>
      </c>
      <c r="Q2482" t="s">
        <v>403</v>
      </c>
      <c r="R2482" t="s">
        <v>319</v>
      </c>
      <c r="T2482" t="s">
        <v>1741</v>
      </c>
      <c r="U2482" t="s">
        <v>296</v>
      </c>
    </row>
    <row r="2483" spans="1:21" x14ac:dyDescent="0.3">
      <c r="A2483" s="1" t="s">
        <v>10479</v>
      </c>
      <c r="B2483" t="s">
        <v>323</v>
      </c>
      <c r="C2483" t="s">
        <v>10482</v>
      </c>
      <c r="D2483">
        <v>3045118</v>
      </c>
      <c r="E2483" t="s">
        <v>10479</v>
      </c>
      <c r="F2483" t="s">
        <v>1208</v>
      </c>
      <c r="G2483" t="s">
        <v>4979</v>
      </c>
      <c r="H2483">
        <v>4</v>
      </c>
      <c r="I2483" t="s">
        <v>10481</v>
      </c>
      <c r="J2483">
        <v>87</v>
      </c>
      <c r="K2483" s="1" t="s">
        <v>323</v>
      </c>
      <c r="L2483" t="s">
        <v>10480</v>
      </c>
      <c r="M2483">
        <v>18999</v>
      </c>
      <c r="N2483">
        <v>2</v>
      </c>
      <c r="O2483">
        <v>24</v>
      </c>
      <c r="P2483" t="s">
        <v>14336</v>
      </c>
      <c r="Q2483" t="s">
        <v>295</v>
      </c>
      <c r="R2483" t="s">
        <v>702</v>
      </c>
      <c r="T2483" t="s">
        <v>604</v>
      </c>
      <c r="U2483" t="s">
        <v>300</v>
      </c>
    </row>
    <row r="2484" spans="1:21" x14ac:dyDescent="0.3">
      <c r="A2484" s="1" t="s">
        <v>10483</v>
      </c>
      <c r="B2484" t="s">
        <v>565</v>
      </c>
      <c r="C2484" t="s">
        <v>10486</v>
      </c>
      <c r="D2484">
        <v>3075100</v>
      </c>
      <c r="E2484" t="s">
        <v>10483</v>
      </c>
      <c r="G2484" t="s">
        <v>8551</v>
      </c>
      <c r="I2484" t="s">
        <v>10485</v>
      </c>
      <c r="J2484">
        <v>43</v>
      </c>
      <c r="K2484" s="1" t="s">
        <v>453</v>
      </c>
      <c r="L2484" t="s">
        <v>10484</v>
      </c>
      <c r="M2484">
        <v>20092</v>
      </c>
      <c r="N2484">
        <v>1</v>
      </c>
      <c r="O2484">
        <v>25</v>
      </c>
      <c r="P2484" t="s">
        <v>14337</v>
      </c>
      <c r="Q2484" t="s">
        <v>347</v>
      </c>
      <c r="R2484" t="s">
        <v>528</v>
      </c>
      <c r="T2484" t="s">
        <v>1490</v>
      </c>
      <c r="U2484" t="s">
        <v>296</v>
      </c>
    </row>
    <row r="2485" spans="1:21" x14ac:dyDescent="0.3">
      <c r="A2485" s="1" t="s">
        <v>10487</v>
      </c>
      <c r="B2485" t="s">
        <v>350</v>
      </c>
      <c r="C2485" t="s">
        <v>10488</v>
      </c>
      <c r="E2485" t="s">
        <v>10487</v>
      </c>
      <c r="G2485" t="s">
        <v>1537</v>
      </c>
      <c r="J2485">
        <v>0</v>
      </c>
      <c r="K2485" s="1" t="s">
        <v>350</v>
      </c>
      <c r="L2485" t="s">
        <v>315</v>
      </c>
      <c r="M2485">
        <v>17150</v>
      </c>
      <c r="N2485">
        <v>3</v>
      </c>
      <c r="O2485">
        <v>25</v>
      </c>
      <c r="P2485" t="s">
        <v>14338</v>
      </c>
      <c r="Q2485" t="s">
        <v>347</v>
      </c>
      <c r="R2485" t="s">
        <v>1137</v>
      </c>
      <c r="T2485" t="s">
        <v>9005</v>
      </c>
      <c r="U2485" t="s">
        <v>296</v>
      </c>
    </row>
    <row r="2486" spans="1:21" x14ac:dyDescent="0.3">
      <c r="A2486" s="1" t="s">
        <v>10489</v>
      </c>
      <c r="B2486" t="s">
        <v>453</v>
      </c>
      <c r="C2486" t="s">
        <v>6611</v>
      </c>
      <c r="D2486">
        <v>4294229</v>
      </c>
      <c r="E2486" t="s">
        <v>10489</v>
      </c>
      <c r="F2486" t="s">
        <v>573</v>
      </c>
      <c r="I2486" t="s">
        <v>10490</v>
      </c>
      <c r="J2486">
        <v>56</v>
      </c>
      <c r="K2486" s="1" t="s">
        <v>453</v>
      </c>
      <c r="L2486" t="s">
        <v>1121</v>
      </c>
      <c r="M2486">
        <v>20549</v>
      </c>
      <c r="N2486">
        <v>1</v>
      </c>
      <c r="P2486" t="s">
        <v>14339</v>
      </c>
      <c r="Q2486" t="s">
        <v>331</v>
      </c>
      <c r="R2486" t="s">
        <v>518</v>
      </c>
      <c r="T2486" t="s">
        <v>619</v>
      </c>
      <c r="U2486" t="s">
        <v>306</v>
      </c>
    </row>
    <row r="2487" spans="1:21" x14ac:dyDescent="0.3">
      <c r="A2487" s="1" t="s">
        <v>10491</v>
      </c>
      <c r="B2487" t="s">
        <v>323</v>
      </c>
      <c r="C2487" t="s">
        <v>10492</v>
      </c>
      <c r="D2487">
        <v>3843945</v>
      </c>
      <c r="E2487" t="s">
        <v>10491</v>
      </c>
      <c r="F2487" t="s">
        <v>329</v>
      </c>
      <c r="G2487" t="s">
        <v>5233</v>
      </c>
      <c r="H2487">
        <v>4</v>
      </c>
      <c r="J2487">
        <v>87</v>
      </c>
      <c r="K2487" s="1" t="s">
        <v>323</v>
      </c>
      <c r="L2487" t="s">
        <v>1131</v>
      </c>
      <c r="M2487">
        <v>20884</v>
      </c>
      <c r="N2487">
        <v>0</v>
      </c>
      <c r="O2487">
        <v>22</v>
      </c>
      <c r="P2487" t="s">
        <v>14340</v>
      </c>
      <c r="Q2487" t="s">
        <v>426</v>
      </c>
      <c r="R2487" t="s">
        <v>405</v>
      </c>
      <c r="T2487" t="s">
        <v>1882</v>
      </c>
      <c r="U2487" t="s">
        <v>300</v>
      </c>
    </row>
    <row r="2488" spans="1:21" x14ac:dyDescent="0.3">
      <c r="A2488" s="1" t="s">
        <v>10493</v>
      </c>
      <c r="B2488" t="s">
        <v>350</v>
      </c>
      <c r="C2488" t="s">
        <v>10495</v>
      </c>
      <c r="D2488">
        <v>3929817</v>
      </c>
      <c r="E2488" t="s">
        <v>10493</v>
      </c>
      <c r="F2488" t="s">
        <v>308</v>
      </c>
      <c r="G2488" t="s">
        <v>10496</v>
      </c>
      <c r="J2488">
        <v>80</v>
      </c>
      <c r="K2488" s="1" t="s">
        <v>350</v>
      </c>
      <c r="L2488" t="s">
        <v>10494</v>
      </c>
      <c r="M2488">
        <v>21062</v>
      </c>
      <c r="N2488">
        <v>0</v>
      </c>
      <c r="O2488">
        <v>22</v>
      </c>
      <c r="P2488" t="s">
        <v>14341</v>
      </c>
      <c r="Q2488" t="s">
        <v>320</v>
      </c>
      <c r="R2488" t="s">
        <v>727</v>
      </c>
      <c r="T2488" t="s">
        <v>6276</v>
      </c>
      <c r="U2488" t="s">
        <v>300</v>
      </c>
    </row>
    <row r="2489" spans="1:21" x14ac:dyDescent="0.3">
      <c r="A2489" s="1" t="s">
        <v>10497</v>
      </c>
      <c r="B2489" t="s">
        <v>453</v>
      </c>
      <c r="C2489" t="s">
        <v>10499</v>
      </c>
      <c r="D2489">
        <v>4040761</v>
      </c>
      <c r="E2489" t="s">
        <v>10497</v>
      </c>
      <c r="F2489" t="s">
        <v>710</v>
      </c>
      <c r="G2489" t="s">
        <v>10500</v>
      </c>
      <c r="H2489">
        <v>4</v>
      </c>
      <c r="J2489">
        <v>40</v>
      </c>
      <c r="K2489" s="1" t="s">
        <v>453</v>
      </c>
      <c r="L2489" t="s">
        <v>10498</v>
      </c>
      <c r="M2489">
        <v>20941</v>
      </c>
      <c r="N2489">
        <v>0</v>
      </c>
      <c r="O2489">
        <v>21</v>
      </c>
      <c r="P2489" t="s">
        <v>14342</v>
      </c>
      <c r="Q2489" t="s">
        <v>639</v>
      </c>
      <c r="R2489" t="s">
        <v>842</v>
      </c>
      <c r="T2489" t="s">
        <v>2590</v>
      </c>
      <c r="U2489" t="s">
        <v>300</v>
      </c>
    </row>
    <row r="2490" spans="1:21" x14ac:dyDescent="0.3">
      <c r="A2490" s="1" t="s">
        <v>10501</v>
      </c>
      <c r="B2490" t="s">
        <v>350</v>
      </c>
      <c r="C2490" t="s">
        <v>10502</v>
      </c>
      <c r="D2490">
        <v>3121110</v>
      </c>
      <c r="E2490" t="s">
        <v>10501</v>
      </c>
      <c r="F2490" t="s">
        <v>316</v>
      </c>
      <c r="J2490">
        <v>80</v>
      </c>
      <c r="K2490" s="1" t="s">
        <v>350</v>
      </c>
      <c r="L2490" t="s">
        <v>2105</v>
      </c>
      <c r="M2490">
        <v>20978</v>
      </c>
      <c r="N2490">
        <v>0</v>
      </c>
      <c r="P2490" t="s">
        <v>14343</v>
      </c>
      <c r="Q2490" t="s">
        <v>362</v>
      </c>
      <c r="R2490" t="s">
        <v>544</v>
      </c>
      <c r="T2490" t="s">
        <v>615</v>
      </c>
      <c r="U2490" t="s">
        <v>300</v>
      </c>
    </row>
    <row r="2491" spans="1:21" x14ac:dyDescent="0.3">
      <c r="A2491" s="1" t="s">
        <v>258</v>
      </c>
      <c r="B2491" t="s">
        <v>453</v>
      </c>
      <c r="C2491" t="s">
        <v>10504</v>
      </c>
      <c r="D2491">
        <v>3116136</v>
      </c>
      <c r="E2491" t="s">
        <v>258</v>
      </c>
      <c r="F2491" t="s">
        <v>299</v>
      </c>
      <c r="G2491" t="s">
        <v>7506</v>
      </c>
      <c r="H2491">
        <v>3</v>
      </c>
      <c r="I2491" t="s">
        <v>10503</v>
      </c>
      <c r="J2491">
        <v>22</v>
      </c>
      <c r="K2491" s="1" t="s">
        <v>453</v>
      </c>
      <c r="L2491" t="s">
        <v>1571</v>
      </c>
      <c r="M2491">
        <v>20064</v>
      </c>
      <c r="N2491">
        <v>1</v>
      </c>
      <c r="O2491">
        <v>23</v>
      </c>
      <c r="P2491" t="s">
        <v>14344</v>
      </c>
      <c r="Q2491" t="s">
        <v>310</v>
      </c>
      <c r="R2491" t="s">
        <v>535</v>
      </c>
      <c r="T2491" t="s">
        <v>466</v>
      </c>
      <c r="U2491" t="s">
        <v>300</v>
      </c>
    </row>
    <row r="2492" spans="1:21" x14ac:dyDescent="0.3">
      <c r="A2492" s="1" t="s">
        <v>10505</v>
      </c>
      <c r="B2492" t="s">
        <v>323</v>
      </c>
      <c r="C2492" t="s">
        <v>10508</v>
      </c>
      <c r="D2492">
        <v>2971281</v>
      </c>
      <c r="E2492" t="s">
        <v>10505</v>
      </c>
      <c r="F2492" t="s">
        <v>672</v>
      </c>
      <c r="G2492" t="s">
        <v>8902</v>
      </c>
      <c r="H2492">
        <v>5</v>
      </c>
      <c r="I2492" t="s">
        <v>10507</v>
      </c>
      <c r="J2492">
        <v>86</v>
      </c>
      <c r="K2492" s="1" t="s">
        <v>323</v>
      </c>
      <c r="L2492" t="s">
        <v>784</v>
      </c>
      <c r="M2492">
        <v>19304</v>
      </c>
      <c r="N2492">
        <v>2</v>
      </c>
      <c r="O2492">
        <v>25</v>
      </c>
      <c r="P2492" t="s">
        <v>14345</v>
      </c>
      <c r="Q2492" t="s">
        <v>295</v>
      </c>
      <c r="R2492" t="s">
        <v>564</v>
      </c>
      <c r="T2492" t="s">
        <v>10506</v>
      </c>
      <c r="U2492" t="s">
        <v>300</v>
      </c>
    </row>
    <row r="2493" spans="1:21" x14ac:dyDescent="0.3">
      <c r="A2493" s="1" t="s">
        <v>10509</v>
      </c>
      <c r="B2493" t="s">
        <v>350</v>
      </c>
      <c r="C2493" t="s">
        <v>10511</v>
      </c>
      <c r="D2493">
        <v>17258</v>
      </c>
      <c r="E2493" t="s">
        <v>10509</v>
      </c>
      <c r="F2493" t="s">
        <v>337</v>
      </c>
      <c r="G2493" t="s">
        <v>10512</v>
      </c>
      <c r="H2493">
        <v>1</v>
      </c>
      <c r="I2493" t="s">
        <v>10510</v>
      </c>
      <c r="J2493">
        <v>83</v>
      </c>
      <c r="K2493" s="1" t="s">
        <v>350</v>
      </c>
      <c r="L2493" t="s">
        <v>1656</v>
      </c>
      <c r="M2493">
        <v>16141</v>
      </c>
      <c r="N2493">
        <v>5</v>
      </c>
      <c r="O2493">
        <v>26</v>
      </c>
      <c r="P2493" t="s">
        <v>14346</v>
      </c>
      <c r="Q2493" t="s">
        <v>362</v>
      </c>
      <c r="R2493" t="s">
        <v>540</v>
      </c>
      <c r="T2493" t="s">
        <v>3870</v>
      </c>
      <c r="U2493" t="s">
        <v>300</v>
      </c>
    </row>
    <row r="2494" spans="1:21" x14ac:dyDescent="0.3">
      <c r="A2494" s="1" t="s">
        <v>10513</v>
      </c>
      <c r="B2494" t="s">
        <v>323</v>
      </c>
      <c r="C2494" t="s">
        <v>10515</v>
      </c>
      <c r="D2494">
        <v>15773</v>
      </c>
      <c r="E2494" t="s">
        <v>10513</v>
      </c>
      <c r="F2494" t="s">
        <v>697</v>
      </c>
      <c r="G2494" t="s">
        <v>3758</v>
      </c>
      <c r="H2494">
        <v>4</v>
      </c>
      <c r="I2494" t="s">
        <v>10514</v>
      </c>
      <c r="J2494">
        <v>87</v>
      </c>
      <c r="K2494" s="1" t="s">
        <v>323</v>
      </c>
      <c r="L2494" t="s">
        <v>6053</v>
      </c>
      <c r="M2494">
        <v>15247</v>
      </c>
      <c r="N2494">
        <v>6</v>
      </c>
      <c r="O2494">
        <v>33</v>
      </c>
      <c r="P2494" t="s">
        <v>14347</v>
      </c>
      <c r="Q2494" t="s">
        <v>678</v>
      </c>
      <c r="R2494" t="s">
        <v>1523</v>
      </c>
      <c r="T2494" t="s">
        <v>2525</v>
      </c>
      <c r="U2494" t="s">
        <v>300</v>
      </c>
    </row>
    <row r="2495" spans="1:21" x14ac:dyDescent="0.3">
      <c r="A2495" s="1" t="s">
        <v>10516</v>
      </c>
      <c r="B2495" t="s">
        <v>350</v>
      </c>
      <c r="C2495" t="s">
        <v>10517</v>
      </c>
      <c r="D2495">
        <v>4370294</v>
      </c>
      <c r="E2495" t="s">
        <v>10516</v>
      </c>
      <c r="J2495">
        <v>2</v>
      </c>
      <c r="K2495" s="1" t="s">
        <v>350</v>
      </c>
      <c r="L2495" t="s">
        <v>1368</v>
      </c>
      <c r="M2495">
        <v>20688</v>
      </c>
      <c r="N2495">
        <v>1</v>
      </c>
      <c r="P2495" t="s">
        <v>14348</v>
      </c>
      <c r="Q2495" t="s">
        <v>362</v>
      </c>
      <c r="R2495" t="s">
        <v>400</v>
      </c>
      <c r="T2495" t="s">
        <v>619</v>
      </c>
      <c r="U2495" t="s">
        <v>296</v>
      </c>
    </row>
    <row r="2496" spans="1:21" x14ac:dyDescent="0.3">
      <c r="A2496" s="1" t="s">
        <v>10518</v>
      </c>
      <c r="B2496" t="s">
        <v>350</v>
      </c>
      <c r="C2496" t="s">
        <v>10519</v>
      </c>
      <c r="D2496">
        <v>16462</v>
      </c>
      <c r="E2496" t="s">
        <v>10518</v>
      </c>
      <c r="G2496" t="s">
        <v>10520</v>
      </c>
      <c r="J2496">
        <v>85</v>
      </c>
      <c r="K2496" s="1" t="s">
        <v>350</v>
      </c>
      <c r="L2496" t="s">
        <v>2768</v>
      </c>
      <c r="M2496">
        <v>15550</v>
      </c>
      <c r="N2496">
        <v>2</v>
      </c>
      <c r="O2496">
        <v>28</v>
      </c>
      <c r="P2496" t="s">
        <v>14349</v>
      </c>
      <c r="Q2496" t="s">
        <v>310</v>
      </c>
      <c r="R2496" t="s">
        <v>544</v>
      </c>
      <c r="T2496" t="s">
        <v>9247</v>
      </c>
      <c r="U2496" t="s">
        <v>296</v>
      </c>
    </row>
    <row r="2497" spans="1:21" x14ac:dyDescent="0.3">
      <c r="A2497" s="1" t="s">
        <v>10521</v>
      </c>
      <c r="B2497" t="s">
        <v>350</v>
      </c>
      <c r="C2497" t="s">
        <v>10523</v>
      </c>
      <c r="D2497">
        <v>12556</v>
      </c>
      <c r="E2497" t="s">
        <v>10521</v>
      </c>
      <c r="G2497" t="s">
        <v>3847</v>
      </c>
      <c r="I2497" t="s">
        <v>10522</v>
      </c>
      <c r="J2497">
        <v>88</v>
      </c>
      <c r="K2497" s="1" t="s">
        <v>350</v>
      </c>
      <c r="L2497" t="s">
        <v>3903</v>
      </c>
      <c r="M2497">
        <v>8532</v>
      </c>
      <c r="N2497">
        <v>10</v>
      </c>
      <c r="O2497">
        <v>30</v>
      </c>
      <c r="P2497" t="s">
        <v>14350</v>
      </c>
      <c r="Q2497" t="s">
        <v>320</v>
      </c>
      <c r="R2497" t="s">
        <v>438</v>
      </c>
      <c r="T2497" t="s">
        <v>335</v>
      </c>
      <c r="U2497" t="s">
        <v>296</v>
      </c>
    </row>
    <row r="2498" spans="1:21" x14ac:dyDescent="0.3">
      <c r="A2498" s="1" t="s">
        <v>10524</v>
      </c>
      <c r="B2498" t="s">
        <v>350</v>
      </c>
      <c r="C2498" t="s">
        <v>10526</v>
      </c>
      <c r="D2498">
        <v>9668</v>
      </c>
      <c r="E2498" t="s">
        <v>10524</v>
      </c>
      <c r="G2498" t="s">
        <v>7377</v>
      </c>
      <c r="J2498">
        <v>80</v>
      </c>
      <c r="K2498" s="1" t="s">
        <v>350</v>
      </c>
      <c r="L2498" t="s">
        <v>10525</v>
      </c>
      <c r="M2498">
        <v>12513</v>
      </c>
      <c r="N2498">
        <v>8</v>
      </c>
      <c r="O2498">
        <v>32</v>
      </c>
      <c r="P2498" t="s">
        <v>14351</v>
      </c>
      <c r="Q2498" t="s">
        <v>347</v>
      </c>
      <c r="R2498" t="s">
        <v>438</v>
      </c>
      <c r="T2498" t="s">
        <v>1622</v>
      </c>
      <c r="U2498" t="s">
        <v>296</v>
      </c>
    </row>
    <row r="2499" spans="1:21" x14ac:dyDescent="0.3">
      <c r="A2499" s="1" t="s">
        <v>10527</v>
      </c>
      <c r="B2499" t="s">
        <v>565</v>
      </c>
      <c r="C2499" t="s">
        <v>10529</v>
      </c>
      <c r="D2499">
        <v>3115349</v>
      </c>
      <c r="E2499" t="s">
        <v>10527</v>
      </c>
      <c r="F2499" t="s">
        <v>491</v>
      </c>
      <c r="G2499" t="s">
        <v>5149</v>
      </c>
      <c r="J2499">
        <v>47</v>
      </c>
      <c r="K2499" s="1" t="s">
        <v>453</v>
      </c>
      <c r="L2499" t="s">
        <v>1129</v>
      </c>
      <c r="M2499">
        <v>21100</v>
      </c>
      <c r="N2499">
        <v>0</v>
      </c>
      <c r="O2499">
        <v>24</v>
      </c>
      <c r="P2499" t="s">
        <v>14352</v>
      </c>
      <c r="Q2499" t="s">
        <v>320</v>
      </c>
      <c r="R2499" t="s">
        <v>405</v>
      </c>
      <c r="T2499" t="s">
        <v>10528</v>
      </c>
      <c r="U2499" t="s">
        <v>306</v>
      </c>
    </row>
    <row r="2500" spans="1:21" x14ac:dyDescent="0.3">
      <c r="A2500" s="1" t="s">
        <v>10530</v>
      </c>
      <c r="B2500" t="s">
        <v>313</v>
      </c>
      <c r="C2500" t="s">
        <v>10532</v>
      </c>
      <c r="D2500">
        <v>16809</v>
      </c>
      <c r="E2500" t="s">
        <v>10530</v>
      </c>
      <c r="F2500" t="s">
        <v>672</v>
      </c>
      <c r="G2500" t="s">
        <v>6420</v>
      </c>
      <c r="H2500">
        <v>3</v>
      </c>
      <c r="I2500" t="s">
        <v>10531</v>
      </c>
      <c r="J2500">
        <v>3</v>
      </c>
      <c r="K2500" s="1" t="s">
        <v>313</v>
      </c>
      <c r="L2500" t="s">
        <v>3002</v>
      </c>
      <c r="M2500">
        <v>16621</v>
      </c>
      <c r="N2500">
        <v>5</v>
      </c>
      <c r="O2500">
        <v>28</v>
      </c>
      <c r="P2500" t="s">
        <v>14353</v>
      </c>
      <c r="Q2500" t="s">
        <v>320</v>
      </c>
      <c r="R2500" t="s">
        <v>689</v>
      </c>
      <c r="T2500" t="s">
        <v>981</v>
      </c>
      <c r="U2500" t="s">
        <v>300</v>
      </c>
    </row>
    <row r="2501" spans="1:21" x14ac:dyDescent="0.3">
      <c r="A2501" s="1" t="s">
        <v>10533</v>
      </c>
      <c r="B2501" t="s">
        <v>350</v>
      </c>
      <c r="C2501" t="s">
        <v>10536</v>
      </c>
      <c r="D2501">
        <v>2980068</v>
      </c>
      <c r="E2501" t="s">
        <v>10533</v>
      </c>
      <c r="G2501" t="s">
        <v>1037</v>
      </c>
      <c r="I2501" t="s">
        <v>10535</v>
      </c>
      <c r="J2501">
        <v>19</v>
      </c>
      <c r="K2501" s="1" t="s">
        <v>350</v>
      </c>
      <c r="L2501" t="s">
        <v>6414</v>
      </c>
      <c r="M2501">
        <v>18181</v>
      </c>
      <c r="N2501">
        <v>3</v>
      </c>
      <c r="O2501">
        <v>25</v>
      </c>
      <c r="P2501" t="s">
        <v>14354</v>
      </c>
      <c r="Q2501" t="s">
        <v>320</v>
      </c>
      <c r="R2501" t="s">
        <v>392</v>
      </c>
      <c r="T2501" t="s">
        <v>10534</v>
      </c>
      <c r="U2501" t="s">
        <v>296</v>
      </c>
    </row>
    <row r="2502" spans="1:21" x14ac:dyDescent="0.3">
      <c r="A2502" s="1" t="s">
        <v>10537</v>
      </c>
      <c r="B2502" t="s">
        <v>350</v>
      </c>
      <c r="C2502" t="s">
        <v>10538</v>
      </c>
      <c r="D2502">
        <v>17349</v>
      </c>
      <c r="E2502" t="s">
        <v>10537</v>
      </c>
      <c r="G2502" t="s">
        <v>1360</v>
      </c>
      <c r="J2502">
        <v>1</v>
      </c>
      <c r="K2502" s="1" t="s">
        <v>350</v>
      </c>
      <c r="L2502" t="s">
        <v>1524</v>
      </c>
      <c r="M2502">
        <v>16416</v>
      </c>
      <c r="N2502">
        <v>5</v>
      </c>
      <c r="O2502">
        <v>27</v>
      </c>
      <c r="P2502" t="s">
        <v>14355</v>
      </c>
      <c r="Q2502" t="s">
        <v>347</v>
      </c>
      <c r="R2502" t="s">
        <v>540</v>
      </c>
      <c r="T2502" t="s">
        <v>1469</v>
      </c>
      <c r="U2502" t="s">
        <v>296</v>
      </c>
    </row>
    <row r="2503" spans="1:21" x14ac:dyDescent="0.3">
      <c r="A2503" s="1" t="s">
        <v>10539</v>
      </c>
      <c r="B2503" t="s">
        <v>350</v>
      </c>
      <c r="C2503" t="s">
        <v>10541</v>
      </c>
      <c r="D2503">
        <v>4037285</v>
      </c>
      <c r="E2503" t="s">
        <v>10539</v>
      </c>
      <c r="G2503" t="s">
        <v>4792</v>
      </c>
      <c r="J2503">
        <v>2</v>
      </c>
      <c r="K2503" s="1" t="s">
        <v>350</v>
      </c>
      <c r="L2503" t="s">
        <v>10540</v>
      </c>
      <c r="M2503">
        <v>18747</v>
      </c>
      <c r="N2503">
        <v>1</v>
      </c>
      <c r="O2503">
        <v>27</v>
      </c>
      <c r="P2503" t="s">
        <v>14356</v>
      </c>
      <c r="Q2503" t="s">
        <v>310</v>
      </c>
      <c r="R2503" t="s">
        <v>571</v>
      </c>
      <c r="S2503" t="s">
        <v>411</v>
      </c>
      <c r="T2503" t="s">
        <v>6374</v>
      </c>
      <c r="U2503" t="s">
        <v>296</v>
      </c>
    </row>
    <row r="2504" spans="1:21" x14ac:dyDescent="0.3">
      <c r="A2504" s="1" t="s">
        <v>10542</v>
      </c>
      <c r="B2504" t="s">
        <v>323</v>
      </c>
      <c r="C2504" t="s">
        <v>10545</v>
      </c>
      <c r="D2504">
        <v>3052096</v>
      </c>
      <c r="E2504" t="s">
        <v>10542</v>
      </c>
      <c r="F2504" t="s">
        <v>573</v>
      </c>
      <c r="G2504" t="s">
        <v>10546</v>
      </c>
      <c r="H2504">
        <v>3</v>
      </c>
      <c r="I2504" t="s">
        <v>10544</v>
      </c>
      <c r="J2504">
        <v>82</v>
      </c>
      <c r="K2504" s="1" t="s">
        <v>323</v>
      </c>
      <c r="L2504" t="s">
        <v>10543</v>
      </c>
      <c r="M2504">
        <v>19165</v>
      </c>
      <c r="N2504">
        <v>2</v>
      </c>
      <c r="O2504">
        <v>24</v>
      </c>
      <c r="P2504" t="s">
        <v>14357</v>
      </c>
      <c r="Q2504" t="s">
        <v>426</v>
      </c>
      <c r="R2504" t="s">
        <v>1198</v>
      </c>
      <c r="T2504" t="s">
        <v>328</v>
      </c>
      <c r="U2504" t="s">
        <v>300</v>
      </c>
    </row>
    <row r="2505" spans="1:21" x14ac:dyDescent="0.3">
      <c r="A2505" s="1" t="s">
        <v>10547</v>
      </c>
      <c r="B2505" t="s">
        <v>453</v>
      </c>
      <c r="C2505" t="s">
        <v>10548</v>
      </c>
      <c r="D2505">
        <v>2971062</v>
      </c>
      <c r="E2505" t="s">
        <v>10547</v>
      </c>
      <c r="G2505" t="s">
        <v>1452</v>
      </c>
      <c r="J2505">
        <v>39</v>
      </c>
      <c r="K2505" s="1" t="s">
        <v>453</v>
      </c>
      <c r="L2505" t="s">
        <v>2438</v>
      </c>
      <c r="M2505">
        <v>18158</v>
      </c>
      <c r="N2505">
        <v>3</v>
      </c>
      <c r="O2505">
        <v>25</v>
      </c>
      <c r="P2505" t="s">
        <v>14358</v>
      </c>
      <c r="Q2505" t="s">
        <v>362</v>
      </c>
      <c r="R2505" t="s">
        <v>765</v>
      </c>
      <c r="T2505" t="s">
        <v>612</v>
      </c>
      <c r="U2505" t="s">
        <v>296</v>
      </c>
    </row>
    <row r="2506" spans="1:21" x14ac:dyDescent="0.3">
      <c r="A2506" s="1" t="s">
        <v>163</v>
      </c>
      <c r="B2506" t="s">
        <v>453</v>
      </c>
      <c r="C2506" t="s">
        <v>10550</v>
      </c>
      <c r="D2506">
        <v>16020</v>
      </c>
      <c r="E2506" t="s">
        <v>163</v>
      </c>
      <c r="F2506" t="s">
        <v>304</v>
      </c>
      <c r="G2506" t="s">
        <v>2621</v>
      </c>
      <c r="H2506">
        <v>4</v>
      </c>
      <c r="I2506" t="s">
        <v>10549</v>
      </c>
      <c r="J2506">
        <v>40</v>
      </c>
      <c r="K2506" s="1" t="s">
        <v>453</v>
      </c>
      <c r="L2506" t="s">
        <v>2851</v>
      </c>
      <c r="M2506">
        <v>15261</v>
      </c>
      <c r="N2506">
        <v>6</v>
      </c>
      <c r="O2506">
        <v>27</v>
      </c>
      <c r="P2506" t="s">
        <v>14359</v>
      </c>
      <c r="Q2506" t="s">
        <v>403</v>
      </c>
      <c r="R2506" t="s">
        <v>1844</v>
      </c>
      <c r="T2506" t="s">
        <v>530</v>
      </c>
      <c r="U2506" t="s">
        <v>300</v>
      </c>
    </row>
    <row r="2507" spans="1:21" x14ac:dyDescent="0.3">
      <c r="A2507" s="1" t="s">
        <v>197</v>
      </c>
      <c r="B2507" t="s">
        <v>350</v>
      </c>
      <c r="C2507" t="s">
        <v>10553</v>
      </c>
      <c r="D2507">
        <v>11439</v>
      </c>
      <c r="E2507" t="s">
        <v>197</v>
      </c>
      <c r="G2507" t="s">
        <v>3143</v>
      </c>
      <c r="I2507" t="s">
        <v>10552</v>
      </c>
      <c r="J2507">
        <v>15</v>
      </c>
      <c r="K2507" s="1" t="s">
        <v>350</v>
      </c>
      <c r="L2507" t="s">
        <v>10551</v>
      </c>
      <c r="M2507">
        <v>6767</v>
      </c>
      <c r="N2507">
        <v>11</v>
      </c>
      <c r="O2507">
        <v>32</v>
      </c>
      <c r="P2507" t="s">
        <v>14360</v>
      </c>
      <c r="Q2507" t="s">
        <v>310</v>
      </c>
      <c r="R2507" t="s">
        <v>319</v>
      </c>
      <c r="T2507" t="s">
        <v>2854</v>
      </c>
      <c r="U2507" t="s">
        <v>296</v>
      </c>
    </row>
    <row r="2508" spans="1:21" x14ac:dyDescent="0.3">
      <c r="A2508" s="1" t="s">
        <v>10554</v>
      </c>
      <c r="B2508" t="s">
        <v>453</v>
      </c>
      <c r="C2508" t="s">
        <v>10555</v>
      </c>
      <c r="E2508" t="s">
        <v>10554</v>
      </c>
      <c r="G2508" t="s">
        <v>5458</v>
      </c>
      <c r="J2508">
        <v>35</v>
      </c>
      <c r="K2508" s="1" t="s">
        <v>453</v>
      </c>
      <c r="L2508" t="s">
        <v>4159</v>
      </c>
      <c r="M2508">
        <v>18773</v>
      </c>
      <c r="N2508">
        <v>0</v>
      </c>
      <c r="O2508">
        <v>25</v>
      </c>
      <c r="P2508" t="s">
        <v>14361</v>
      </c>
      <c r="Q2508" t="s">
        <v>399</v>
      </c>
      <c r="R2508" t="s">
        <v>358</v>
      </c>
      <c r="T2508" t="s">
        <v>819</v>
      </c>
      <c r="U2508" t="s">
        <v>296</v>
      </c>
    </row>
    <row r="2509" spans="1:21" x14ac:dyDescent="0.3">
      <c r="A2509" s="1" t="s">
        <v>10556</v>
      </c>
      <c r="B2509" t="s">
        <v>323</v>
      </c>
      <c r="C2509" t="s">
        <v>10559</v>
      </c>
      <c r="D2509">
        <v>3127292</v>
      </c>
      <c r="E2509" t="s">
        <v>10556</v>
      </c>
      <c r="F2509" t="s">
        <v>418</v>
      </c>
      <c r="G2509" t="s">
        <v>7818</v>
      </c>
      <c r="H2509">
        <v>1</v>
      </c>
      <c r="I2509" t="s">
        <v>10558</v>
      </c>
      <c r="J2509">
        <v>88</v>
      </c>
      <c r="K2509" s="1" t="s">
        <v>323</v>
      </c>
      <c r="L2509" t="s">
        <v>10557</v>
      </c>
      <c r="M2509">
        <v>19950</v>
      </c>
      <c r="N2509">
        <v>1</v>
      </c>
      <c r="O2509">
        <v>23</v>
      </c>
      <c r="P2509" t="s">
        <v>14362</v>
      </c>
      <c r="Q2509" t="s">
        <v>426</v>
      </c>
      <c r="R2509" t="s">
        <v>1520</v>
      </c>
      <c r="S2509" t="s">
        <v>388</v>
      </c>
      <c r="T2509" t="s">
        <v>2032</v>
      </c>
      <c r="U2509" t="s">
        <v>300</v>
      </c>
    </row>
    <row r="2510" spans="1:21" x14ac:dyDescent="0.3">
      <c r="A2510" s="1" t="s">
        <v>10560</v>
      </c>
      <c r="B2510" t="s">
        <v>565</v>
      </c>
      <c r="C2510" t="s">
        <v>10561</v>
      </c>
      <c r="D2510">
        <v>9530</v>
      </c>
      <c r="E2510" t="s">
        <v>10560</v>
      </c>
      <c r="G2510" t="s">
        <v>10562</v>
      </c>
      <c r="J2510">
        <v>29</v>
      </c>
      <c r="K2510" s="1" t="s">
        <v>453</v>
      </c>
      <c r="L2510" t="s">
        <v>5678</v>
      </c>
      <c r="M2510">
        <v>1589</v>
      </c>
      <c r="N2510">
        <v>14</v>
      </c>
      <c r="O2510">
        <v>36</v>
      </c>
      <c r="P2510" t="s">
        <v>14363</v>
      </c>
      <c r="Q2510" t="s">
        <v>310</v>
      </c>
      <c r="R2510" t="s">
        <v>518</v>
      </c>
      <c r="T2510" t="s">
        <v>510</v>
      </c>
      <c r="U2510" t="s">
        <v>296</v>
      </c>
    </row>
    <row r="2511" spans="1:21" x14ac:dyDescent="0.3">
      <c r="A2511" s="1" t="s">
        <v>10563</v>
      </c>
      <c r="B2511" t="s">
        <v>350</v>
      </c>
      <c r="C2511" t="s">
        <v>10565</v>
      </c>
      <c r="D2511">
        <v>3123074</v>
      </c>
      <c r="E2511" t="s">
        <v>10563</v>
      </c>
      <c r="F2511" t="s">
        <v>917</v>
      </c>
      <c r="G2511" t="s">
        <v>1787</v>
      </c>
      <c r="H2511">
        <v>3</v>
      </c>
      <c r="J2511">
        <v>8</v>
      </c>
      <c r="K2511" s="1" t="s">
        <v>350</v>
      </c>
      <c r="L2511" t="s">
        <v>978</v>
      </c>
      <c r="M2511">
        <v>21039</v>
      </c>
      <c r="N2511">
        <v>0</v>
      </c>
      <c r="O2511">
        <v>24</v>
      </c>
      <c r="P2511" t="s">
        <v>14364</v>
      </c>
      <c r="Q2511" t="s">
        <v>320</v>
      </c>
      <c r="R2511" t="s">
        <v>727</v>
      </c>
      <c r="T2511" t="s">
        <v>10564</v>
      </c>
      <c r="U2511" t="s">
        <v>300</v>
      </c>
    </row>
    <row r="2512" spans="1:21" x14ac:dyDescent="0.3">
      <c r="A2512" s="1" t="s">
        <v>10566</v>
      </c>
      <c r="B2512" t="s">
        <v>350</v>
      </c>
      <c r="C2512" t="s">
        <v>10569</v>
      </c>
      <c r="D2512">
        <v>17191</v>
      </c>
      <c r="E2512" t="s">
        <v>10566</v>
      </c>
      <c r="G2512" t="s">
        <v>6166</v>
      </c>
      <c r="I2512" t="s">
        <v>10568</v>
      </c>
      <c r="J2512">
        <v>16</v>
      </c>
      <c r="K2512" s="1" t="s">
        <v>350</v>
      </c>
      <c r="L2512" t="s">
        <v>315</v>
      </c>
      <c r="M2512">
        <v>16578</v>
      </c>
      <c r="N2512">
        <v>5</v>
      </c>
      <c r="O2512">
        <v>26</v>
      </c>
      <c r="P2512" t="s">
        <v>14365</v>
      </c>
      <c r="Q2512" t="s">
        <v>347</v>
      </c>
      <c r="R2512" t="s">
        <v>589</v>
      </c>
      <c r="T2512" t="s">
        <v>10567</v>
      </c>
      <c r="U2512" t="s">
        <v>296</v>
      </c>
    </row>
    <row r="2513" spans="1:21" x14ac:dyDescent="0.3">
      <c r="A2513" s="1" t="s">
        <v>10570</v>
      </c>
      <c r="B2513" t="s">
        <v>350</v>
      </c>
      <c r="C2513" t="s">
        <v>10572</v>
      </c>
      <c r="D2513">
        <v>2515662</v>
      </c>
      <c r="E2513" t="s">
        <v>10570</v>
      </c>
      <c r="F2513" t="s">
        <v>647</v>
      </c>
      <c r="G2513" t="s">
        <v>7191</v>
      </c>
      <c r="H2513">
        <v>2</v>
      </c>
      <c r="I2513" t="s">
        <v>10571</v>
      </c>
      <c r="J2513">
        <v>18</v>
      </c>
      <c r="K2513" s="1" t="s">
        <v>350</v>
      </c>
      <c r="L2513" t="s">
        <v>546</v>
      </c>
      <c r="M2513">
        <v>17153</v>
      </c>
      <c r="N2513">
        <v>4</v>
      </c>
      <c r="O2513">
        <v>27</v>
      </c>
      <c r="P2513" t="s">
        <v>14366</v>
      </c>
      <c r="Q2513" t="s">
        <v>426</v>
      </c>
      <c r="R2513" t="s">
        <v>392</v>
      </c>
      <c r="T2513" t="s">
        <v>604</v>
      </c>
      <c r="U2513" t="s">
        <v>300</v>
      </c>
    </row>
    <row r="2514" spans="1:21" x14ac:dyDescent="0.3">
      <c r="A2514" s="1" t="s">
        <v>10573</v>
      </c>
      <c r="C2514" t="s">
        <v>10574</v>
      </c>
      <c r="E2514" t="s">
        <v>10573</v>
      </c>
      <c r="J2514">
        <v>0</v>
      </c>
      <c r="K2514" s="1" t="s">
        <v>297</v>
      </c>
      <c r="L2514" t="s">
        <v>1166</v>
      </c>
      <c r="M2514">
        <v>17883</v>
      </c>
      <c r="N2514">
        <v>0</v>
      </c>
      <c r="P2514" t="s">
        <v>14367</v>
      </c>
      <c r="Q2514" t="s">
        <v>297</v>
      </c>
      <c r="R2514" t="s">
        <v>297</v>
      </c>
      <c r="T2514" t="s">
        <v>1804</v>
      </c>
      <c r="U2514" t="s">
        <v>296</v>
      </c>
    </row>
    <row r="2515" spans="1:21" x14ac:dyDescent="0.3">
      <c r="A2515" s="1" t="s">
        <v>10575</v>
      </c>
      <c r="B2515" t="s">
        <v>323</v>
      </c>
      <c r="C2515" t="s">
        <v>10578</v>
      </c>
      <c r="D2515">
        <v>2567213</v>
      </c>
      <c r="E2515" t="s">
        <v>10575</v>
      </c>
      <c r="F2515" t="s">
        <v>316</v>
      </c>
      <c r="G2515" t="s">
        <v>8758</v>
      </c>
      <c r="I2515" t="s">
        <v>10577</v>
      </c>
      <c r="J2515">
        <v>49</v>
      </c>
      <c r="K2515" s="1" t="s">
        <v>323</v>
      </c>
      <c r="L2515" t="s">
        <v>10576</v>
      </c>
      <c r="M2515">
        <v>18399</v>
      </c>
      <c r="N2515">
        <v>3</v>
      </c>
      <c r="O2515">
        <v>26</v>
      </c>
      <c r="P2515" t="s">
        <v>14368</v>
      </c>
      <c r="Q2515" t="s">
        <v>295</v>
      </c>
      <c r="R2515" t="s">
        <v>514</v>
      </c>
      <c r="T2515" t="s">
        <v>4215</v>
      </c>
      <c r="U2515" t="s">
        <v>306</v>
      </c>
    </row>
    <row r="2516" spans="1:21" x14ac:dyDescent="0.3">
      <c r="A2516" s="1" t="s">
        <v>10579</v>
      </c>
      <c r="B2516" t="s">
        <v>323</v>
      </c>
      <c r="C2516" t="s">
        <v>10583</v>
      </c>
      <c r="D2516">
        <v>2512593</v>
      </c>
      <c r="E2516" t="s">
        <v>10579</v>
      </c>
      <c r="F2516" t="s">
        <v>525</v>
      </c>
      <c r="G2516" t="s">
        <v>7750</v>
      </c>
      <c r="H2516">
        <v>5</v>
      </c>
      <c r="I2516" t="s">
        <v>10582</v>
      </c>
      <c r="J2516">
        <v>87</v>
      </c>
      <c r="K2516" s="1" t="s">
        <v>323</v>
      </c>
      <c r="L2516" t="s">
        <v>10581</v>
      </c>
      <c r="M2516">
        <v>16829</v>
      </c>
      <c r="N2516">
        <v>4</v>
      </c>
      <c r="O2516">
        <v>23</v>
      </c>
      <c r="P2516" t="s">
        <v>14369</v>
      </c>
      <c r="Q2516" t="s">
        <v>426</v>
      </c>
      <c r="R2516" t="s">
        <v>551</v>
      </c>
      <c r="T2516" t="s">
        <v>10580</v>
      </c>
      <c r="U2516" t="s">
        <v>300</v>
      </c>
    </row>
    <row r="2517" spans="1:21" x14ac:dyDescent="0.3">
      <c r="A2517" s="1" t="s">
        <v>10584</v>
      </c>
      <c r="B2517" t="s">
        <v>350</v>
      </c>
      <c r="C2517" t="s">
        <v>10586</v>
      </c>
      <c r="D2517">
        <v>2577664</v>
      </c>
      <c r="E2517" t="s">
        <v>10584</v>
      </c>
      <c r="F2517" t="s">
        <v>1208</v>
      </c>
      <c r="G2517" t="s">
        <v>4240</v>
      </c>
      <c r="H2517">
        <v>3</v>
      </c>
      <c r="I2517" t="s">
        <v>10585</v>
      </c>
      <c r="J2517">
        <v>15</v>
      </c>
      <c r="K2517" s="1" t="s">
        <v>350</v>
      </c>
      <c r="L2517" t="s">
        <v>893</v>
      </c>
      <c r="M2517">
        <v>18654</v>
      </c>
      <c r="N2517">
        <v>3</v>
      </c>
      <c r="O2517">
        <v>25</v>
      </c>
      <c r="P2517" t="s">
        <v>14370</v>
      </c>
      <c r="Q2517" t="s">
        <v>426</v>
      </c>
      <c r="R2517" t="s">
        <v>432</v>
      </c>
      <c r="T2517" t="s">
        <v>1120</v>
      </c>
      <c r="U2517" t="s">
        <v>306</v>
      </c>
    </row>
    <row r="2518" spans="1:21" x14ac:dyDescent="0.3">
      <c r="A2518" s="1" t="s">
        <v>10587</v>
      </c>
      <c r="B2518" t="s">
        <v>350</v>
      </c>
      <c r="C2518" t="s">
        <v>10588</v>
      </c>
      <c r="D2518">
        <v>4327535</v>
      </c>
      <c r="E2518" t="s">
        <v>10587</v>
      </c>
      <c r="F2518" t="s">
        <v>901</v>
      </c>
      <c r="J2518">
        <v>14</v>
      </c>
      <c r="K2518" s="1" t="s">
        <v>350</v>
      </c>
      <c r="L2518" t="s">
        <v>1501</v>
      </c>
      <c r="M2518">
        <v>20618</v>
      </c>
      <c r="N2518">
        <v>1</v>
      </c>
      <c r="P2518" t="s">
        <v>14371</v>
      </c>
      <c r="Q2518" t="s">
        <v>362</v>
      </c>
      <c r="R2518" t="s">
        <v>395</v>
      </c>
      <c r="T2518" t="s">
        <v>603</v>
      </c>
      <c r="U2518" t="s">
        <v>300</v>
      </c>
    </row>
    <row r="2519" spans="1:21" x14ac:dyDescent="0.3">
      <c r="A2519" s="1" t="s">
        <v>10589</v>
      </c>
      <c r="B2519" t="s">
        <v>323</v>
      </c>
      <c r="C2519" t="s">
        <v>10591</v>
      </c>
      <c r="D2519">
        <v>13863</v>
      </c>
      <c r="E2519" t="s">
        <v>10589</v>
      </c>
      <c r="G2519" t="s">
        <v>989</v>
      </c>
      <c r="J2519">
        <v>86</v>
      </c>
      <c r="K2519" s="1" t="s">
        <v>323</v>
      </c>
      <c r="L2519" t="s">
        <v>10590</v>
      </c>
      <c r="M2519">
        <v>12234</v>
      </c>
      <c r="N2519">
        <v>5</v>
      </c>
      <c r="O2519">
        <v>29</v>
      </c>
      <c r="P2519" t="s">
        <v>14372</v>
      </c>
      <c r="Q2519" t="s">
        <v>305</v>
      </c>
      <c r="R2519" t="s">
        <v>815</v>
      </c>
      <c r="T2519" t="s">
        <v>728</v>
      </c>
      <c r="U2519" t="s">
        <v>296</v>
      </c>
    </row>
    <row r="2520" spans="1:21" x14ac:dyDescent="0.3">
      <c r="A2520" s="1" t="s">
        <v>10592</v>
      </c>
      <c r="B2520" t="s">
        <v>350</v>
      </c>
      <c r="C2520" t="s">
        <v>10593</v>
      </c>
      <c r="D2520">
        <v>13224</v>
      </c>
      <c r="E2520" t="s">
        <v>10592</v>
      </c>
      <c r="G2520" t="s">
        <v>10594</v>
      </c>
      <c r="J2520">
        <v>81</v>
      </c>
      <c r="K2520" s="1" t="s">
        <v>350</v>
      </c>
      <c r="L2520" t="s">
        <v>4811</v>
      </c>
      <c r="M2520">
        <v>13486</v>
      </c>
      <c r="N2520">
        <v>6</v>
      </c>
      <c r="O2520">
        <v>31</v>
      </c>
      <c r="P2520" t="s">
        <v>14373</v>
      </c>
      <c r="Q2520" t="s">
        <v>320</v>
      </c>
      <c r="R2520" t="s">
        <v>595</v>
      </c>
      <c r="T2520" t="s">
        <v>619</v>
      </c>
      <c r="U2520" t="s">
        <v>296</v>
      </c>
    </row>
    <row r="2521" spans="1:21" x14ac:dyDescent="0.3">
      <c r="A2521" s="1" t="s">
        <v>10595</v>
      </c>
      <c r="C2521" t="s">
        <v>10597</v>
      </c>
      <c r="E2521" t="s">
        <v>10595</v>
      </c>
      <c r="J2521">
        <v>0</v>
      </c>
      <c r="K2521" s="1" t="s">
        <v>297</v>
      </c>
      <c r="L2521" t="s">
        <v>10596</v>
      </c>
      <c r="M2521">
        <v>19784</v>
      </c>
      <c r="N2521">
        <v>0</v>
      </c>
      <c r="P2521" t="s">
        <v>14374</v>
      </c>
      <c r="Q2521" t="s">
        <v>297</v>
      </c>
      <c r="R2521" t="s">
        <v>297</v>
      </c>
      <c r="T2521" t="s">
        <v>559</v>
      </c>
      <c r="U2521" t="s">
        <v>296</v>
      </c>
    </row>
    <row r="2522" spans="1:21" x14ac:dyDescent="0.3">
      <c r="A2522" s="1" t="s">
        <v>10598</v>
      </c>
      <c r="B2522" t="s">
        <v>313</v>
      </c>
      <c r="C2522" t="s">
        <v>10601</v>
      </c>
      <c r="D2522">
        <v>15693</v>
      </c>
      <c r="E2522" t="s">
        <v>10598</v>
      </c>
      <c r="F2522" t="s">
        <v>316</v>
      </c>
      <c r="G2522" t="s">
        <v>10430</v>
      </c>
      <c r="H2522">
        <v>3</v>
      </c>
      <c r="I2522" t="s">
        <v>10600</v>
      </c>
      <c r="J2522">
        <v>3</v>
      </c>
      <c r="K2522" s="1" t="s">
        <v>313</v>
      </c>
      <c r="L2522" t="s">
        <v>10599</v>
      </c>
      <c r="M2522">
        <v>14657</v>
      </c>
      <c r="N2522">
        <v>7</v>
      </c>
      <c r="O2522">
        <v>31</v>
      </c>
      <c r="P2522" t="s">
        <v>14375</v>
      </c>
      <c r="Q2522" t="s">
        <v>320</v>
      </c>
      <c r="R2522" t="s">
        <v>215</v>
      </c>
      <c r="T2522" t="s">
        <v>615</v>
      </c>
      <c r="U2522" t="s">
        <v>300</v>
      </c>
    </row>
    <row r="2523" spans="1:21" x14ac:dyDescent="0.3">
      <c r="A2523" s="1" t="s">
        <v>10602</v>
      </c>
      <c r="C2523" t="s">
        <v>10603</v>
      </c>
      <c r="E2523" t="s">
        <v>10602</v>
      </c>
      <c r="J2523">
        <v>0</v>
      </c>
      <c r="K2523" s="1" t="s">
        <v>297</v>
      </c>
      <c r="L2523" t="s">
        <v>7760</v>
      </c>
      <c r="M2523">
        <v>19675</v>
      </c>
      <c r="N2523">
        <v>0</v>
      </c>
      <c r="P2523" t="s">
        <v>14376</v>
      </c>
      <c r="Q2523" t="s">
        <v>297</v>
      </c>
      <c r="R2523" t="s">
        <v>297</v>
      </c>
      <c r="T2523" t="s">
        <v>510</v>
      </c>
      <c r="U2523" t="s">
        <v>296</v>
      </c>
    </row>
    <row r="2524" spans="1:21" x14ac:dyDescent="0.3">
      <c r="A2524" s="1" t="s">
        <v>10604</v>
      </c>
      <c r="B2524" t="s">
        <v>439</v>
      </c>
      <c r="C2524" t="s">
        <v>10605</v>
      </c>
      <c r="D2524">
        <v>16684</v>
      </c>
      <c r="E2524" t="s">
        <v>10604</v>
      </c>
      <c r="G2524" t="s">
        <v>10606</v>
      </c>
      <c r="H2524">
        <v>5</v>
      </c>
      <c r="J2524">
        <v>7</v>
      </c>
      <c r="K2524" s="1" t="s">
        <v>439</v>
      </c>
      <c r="L2524" t="s">
        <v>1101</v>
      </c>
      <c r="M2524">
        <v>16603</v>
      </c>
      <c r="N2524">
        <v>5</v>
      </c>
      <c r="O2524">
        <v>28</v>
      </c>
      <c r="P2524" t="s">
        <v>14377</v>
      </c>
      <c r="Q2524" t="s">
        <v>639</v>
      </c>
      <c r="R2524" t="s">
        <v>733</v>
      </c>
      <c r="T2524" t="s">
        <v>889</v>
      </c>
      <c r="U2524" t="s">
        <v>296</v>
      </c>
    </row>
    <row r="2525" spans="1:21" x14ac:dyDescent="0.3">
      <c r="A2525" s="1" t="s">
        <v>10607</v>
      </c>
      <c r="B2525" t="s">
        <v>350</v>
      </c>
      <c r="C2525" t="s">
        <v>10609</v>
      </c>
      <c r="E2525" t="s">
        <v>10607</v>
      </c>
      <c r="G2525" t="s">
        <v>10139</v>
      </c>
      <c r="J2525">
        <v>0</v>
      </c>
      <c r="K2525" s="1" t="s">
        <v>350</v>
      </c>
      <c r="L2525" t="s">
        <v>498</v>
      </c>
      <c r="M2525">
        <v>21255</v>
      </c>
      <c r="N2525">
        <v>0</v>
      </c>
      <c r="O2525">
        <v>23</v>
      </c>
      <c r="P2525" t="s">
        <v>14378</v>
      </c>
      <c r="Q2525" t="s">
        <v>399</v>
      </c>
      <c r="R2525" t="s">
        <v>1107</v>
      </c>
      <c r="T2525" t="s">
        <v>10608</v>
      </c>
      <c r="U2525" t="s">
        <v>296</v>
      </c>
    </row>
    <row r="2526" spans="1:21" x14ac:dyDescent="0.3">
      <c r="A2526" s="1" t="s">
        <v>10610</v>
      </c>
      <c r="B2526" t="s">
        <v>323</v>
      </c>
      <c r="C2526" t="s">
        <v>10613</v>
      </c>
      <c r="D2526">
        <v>3933327</v>
      </c>
      <c r="E2526" t="s">
        <v>10610</v>
      </c>
      <c r="F2526" t="s">
        <v>697</v>
      </c>
      <c r="G2526" t="s">
        <v>10614</v>
      </c>
      <c r="H2526">
        <v>2</v>
      </c>
      <c r="J2526">
        <v>81</v>
      </c>
      <c r="K2526" s="1" t="s">
        <v>323</v>
      </c>
      <c r="L2526" t="s">
        <v>10612</v>
      </c>
      <c r="M2526">
        <v>20974</v>
      </c>
      <c r="N2526">
        <v>0</v>
      </c>
      <c r="O2526">
        <v>22</v>
      </c>
      <c r="P2526" t="s">
        <v>14379</v>
      </c>
      <c r="Q2526" t="s">
        <v>295</v>
      </c>
      <c r="R2526" t="s">
        <v>2011</v>
      </c>
      <c r="S2526" t="s">
        <v>1067</v>
      </c>
      <c r="T2526" t="s">
        <v>10611</v>
      </c>
      <c r="U2526" t="s">
        <v>2548</v>
      </c>
    </row>
    <row r="2527" spans="1:21" x14ac:dyDescent="0.3">
      <c r="A2527" s="1" t="s">
        <v>10615</v>
      </c>
      <c r="B2527" t="s">
        <v>323</v>
      </c>
      <c r="C2527" t="s">
        <v>10617</v>
      </c>
      <c r="D2527">
        <v>14905</v>
      </c>
      <c r="E2527" t="s">
        <v>10615</v>
      </c>
      <c r="G2527" t="s">
        <v>4770</v>
      </c>
      <c r="J2527">
        <v>85</v>
      </c>
      <c r="K2527" s="1" t="s">
        <v>323</v>
      </c>
      <c r="L2527" t="s">
        <v>1245</v>
      </c>
      <c r="M2527">
        <v>14244</v>
      </c>
      <c r="N2527">
        <v>4</v>
      </c>
      <c r="O2527">
        <v>29</v>
      </c>
      <c r="P2527" t="s">
        <v>14380</v>
      </c>
      <c r="Q2527" t="s">
        <v>426</v>
      </c>
      <c r="R2527" t="s">
        <v>1509</v>
      </c>
      <c r="T2527" t="s">
        <v>10616</v>
      </c>
      <c r="U2527" t="s">
        <v>296</v>
      </c>
    </row>
    <row r="2528" spans="1:21" x14ac:dyDescent="0.3">
      <c r="A2528" s="1" t="s">
        <v>10618</v>
      </c>
      <c r="B2528" t="s">
        <v>453</v>
      </c>
      <c r="C2528" t="s">
        <v>10621</v>
      </c>
      <c r="D2528">
        <v>3123944</v>
      </c>
      <c r="E2528" t="s">
        <v>10618</v>
      </c>
      <c r="F2528" t="s">
        <v>481</v>
      </c>
      <c r="G2528" t="s">
        <v>6927</v>
      </c>
      <c r="H2528">
        <v>4</v>
      </c>
      <c r="J2528">
        <v>32</v>
      </c>
      <c r="K2528" s="1" t="s">
        <v>453</v>
      </c>
      <c r="L2528" t="s">
        <v>10620</v>
      </c>
      <c r="M2528">
        <v>20900</v>
      </c>
      <c r="N2528">
        <v>0</v>
      </c>
      <c r="O2528">
        <v>22</v>
      </c>
      <c r="P2528" t="s">
        <v>14381</v>
      </c>
      <c r="Q2528" t="s">
        <v>331</v>
      </c>
      <c r="R2528" t="s">
        <v>1844</v>
      </c>
      <c r="T2528" t="s">
        <v>10619</v>
      </c>
      <c r="U2528" t="s">
        <v>300</v>
      </c>
    </row>
    <row r="2529" spans="1:21" x14ac:dyDescent="0.3">
      <c r="A2529" s="1" t="s">
        <v>10622</v>
      </c>
      <c r="B2529" t="s">
        <v>313</v>
      </c>
      <c r="C2529" t="s">
        <v>10623</v>
      </c>
      <c r="E2529" t="s">
        <v>10622</v>
      </c>
      <c r="G2529" t="s">
        <v>4476</v>
      </c>
      <c r="J2529">
        <v>9</v>
      </c>
      <c r="K2529" s="1" t="s">
        <v>313</v>
      </c>
      <c r="L2529" t="s">
        <v>1993</v>
      </c>
      <c r="M2529">
        <v>17033</v>
      </c>
      <c r="N2529">
        <v>0</v>
      </c>
      <c r="O2529">
        <v>22</v>
      </c>
      <c r="P2529" t="s">
        <v>14382</v>
      </c>
      <c r="Q2529" t="s">
        <v>310</v>
      </c>
      <c r="R2529" t="s">
        <v>727</v>
      </c>
      <c r="T2529" t="s">
        <v>630</v>
      </c>
      <c r="U2529" t="s">
        <v>296</v>
      </c>
    </row>
    <row r="2530" spans="1:21" x14ac:dyDescent="0.3">
      <c r="A2530" s="1" t="s">
        <v>10624</v>
      </c>
      <c r="B2530" t="s">
        <v>350</v>
      </c>
      <c r="C2530" t="s">
        <v>10626</v>
      </c>
      <c r="D2530">
        <v>4035496</v>
      </c>
      <c r="E2530" t="s">
        <v>10624</v>
      </c>
      <c r="F2530" t="s">
        <v>901</v>
      </c>
      <c r="J2530">
        <v>37</v>
      </c>
      <c r="K2530" s="1" t="s">
        <v>350</v>
      </c>
      <c r="L2530" t="s">
        <v>10625</v>
      </c>
      <c r="M2530">
        <v>20351</v>
      </c>
      <c r="N2530">
        <v>0</v>
      </c>
      <c r="P2530" t="s">
        <v>14383</v>
      </c>
      <c r="Q2530" t="s">
        <v>331</v>
      </c>
      <c r="R2530" t="s">
        <v>646</v>
      </c>
      <c r="T2530" t="s">
        <v>510</v>
      </c>
      <c r="U2530" t="s">
        <v>300</v>
      </c>
    </row>
    <row r="2531" spans="1:21" x14ac:dyDescent="0.3">
      <c r="A2531" s="1" t="s">
        <v>10627</v>
      </c>
      <c r="B2531" t="s">
        <v>350</v>
      </c>
      <c r="C2531" t="s">
        <v>10629</v>
      </c>
      <c r="D2531">
        <v>4047839</v>
      </c>
      <c r="E2531" t="s">
        <v>10627</v>
      </c>
      <c r="F2531" t="s">
        <v>491</v>
      </c>
      <c r="G2531" t="s">
        <v>10630</v>
      </c>
      <c r="H2531">
        <v>1</v>
      </c>
      <c r="J2531">
        <v>50</v>
      </c>
      <c r="K2531" s="1" t="s">
        <v>350</v>
      </c>
      <c r="L2531" t="s">
        <v>1960</v>
      </c>
      <c r="M2531">
        <v>20792</v>
      </c>
      <c r="N2531">
        <v>0</v>
      </c>
      <c r="O2531">
        <v>21</v>
      </c>
      <c r="P2531" t="s">
        <v>14384</v>
      </c>
      <c r="Q2531" t="s">
        <v>347</v>
      </c>
      <c r="R2531" t="s">
        <v>1844</v>
      </c>
      <c r="T2531" t="s">
        <v>10628</v>
      </c>
      <c r="U2531" t="s">
        <v>300</v>
      </c>
    </row>
    <row r="2532" spans="1:21" x14ac:dyDescent="0.3">
      <c r="A2532" s="1" t="s">
        <v>10631</v>
      </c>
      <c r="B2532" t="s">
        <v>565</v>
      </c>
      <c r="C2532" t="s">
        <v>10632</v>
      </c>
      <c r="D2532">
        <v>13097</v>
      </c>
      <c r="E2532" t="s">
        <v>10631</v>
      </c>
      <c r="G2532" t="s">
        <v>7590</v>
      </c>
      <c r="J2532">
        <v>36</v>
      </c>
      <c r="K2532" s="1" t="s">
        <v>453</v>
      </c>
      <c r="L2532" t="s">
        <v>336</v>
      </c>
      <c r="M2532">
        <v>11969</v>
      </c>
      <c r="N2532">
        <v>10</v>
      </c>
      <c r="O2532">
        <v>32</v>
      </c>
      <c r="P2532" t="s">
        <v>14385</v>
      </c>
      <c r="Q2532" t="s">
        <v>362</v>
      </c>
      <c r="R2532" t="s">
        <v>662</v>
      </c>
      <c r="T2532" t="s">
        <v>10171</v>
      </c>
      <c r="U2532" t="s">
        <v>296</v>
      </c>
    </row>
    <row r="2533" spans="1:21" x14ac:dyDescent="0.3">
      <c r="A2533" s="1" t="s">
        <v>10633</v>
      </c>
      <c r="B2533" t="s">
        <v>350</v>
      </c>
      <c r="C2533" t="s">
        <v>10635</v>
      </c>
      <c r="D2533">
        <v>2576785</v>
      </c>
      <c r="E2533" t="s">
        <v>10633</v>
      </c>
      <c r="G2533" t="s">
        <v>831</v>
      </c>
      <c r="I2533" t="s">
        <v>10634</v>
      </c>
      <c r="J2533">
        <v>13</v>
      </c>
      <c r="K2533" s="1" t="s">
        <v>350</v>
      </c>
      <c r="L2533" t="s">
        <v>2316</v>
      </c>
      <c r="M2533">
        <v>16899</v>
      </c>
      <c r="N2533">
        <v>4</v>
      </c>
      <c r="O2533">
        <v>26</v>
      </c>
      <c r="P2533" t="s">
        <v>14386</v>
      </c>
      <c r="Q2533" t="s">
        <v>362</v>
      </c>
      <c r="R2533" t="s">
        <v>733</v>
      </c>
      <c r="T2533" t="s">
        <v>1469</v>
      </c>
      <c r="U2533" t="s">
        <v>296</v>
      </c>
    </row>
    <row r="2534" spans="1:21" x14ac:dyDescent="0.3">
      <c r="A2534" s="1" t="s">
        <v>10636</v>
      </c>
      <c r="B2534" t="s">
        <v>323</v>
      </c>
      <c r="C2534" t="s">
        <v>10638</v>
      </c>
      <c r="D2534">
        <v>17269</v>
      </c>
      <c r="E2534" t="s">
        <v>10636</v>
      </c>
      <c r="G2534" t="s">
        <v>10639</v>
      </c>
      <c r="J2534">
        <v>74</v>
      </c>
      <c r="K2534" s="1" t="s">
        <v>323</v>
      </c>
      <c r="L2534" t="s">
        <v>10637</v>
      </c>
      <c r="M2534">
        <v>16267</v>
      </c>
      <c r="N2534">
        <v>5</v>
      </c>
      <c r="O2534">
        <v>28</v>
      </c>
      <c r="P2534" t="s">
        <v>14387</v>
      </c>
      <c r="Q2534" t="s">
        <v>320</v>
      </c>
      <c r="R2534" t="s">
        <v>1079</v>
      </c>
      <c r="T2534" t="s">
        <v>1876</v>
      </c>
      <c r="U2534" t="s">
        <v>306</v>
      </c>
    </row>
    <row r="2535" spans="1:21" x14ac:dyDescent="0.3">
      <c r="A2535" s="1" t="s">
        <v>10640</v>
      </c>
      <c r="B2535" t="s">
        <v>350</v>
      </c>
      <c r="C2535" t="s">
        <v>10642</v>
      </c>
      <c r="D2535">
        <v>2978929</v>
      </c>
      <c r="E2535" t="s">
        <v>10640</v>
      </c>
      <c r="F2535" t="s">
        <v>316</v>
      </c>
      <c r="G2535" t="s">
        <v>5325</v>
      </c>
      <c r="H2535">
        <v>1</v>
      </c>
      <c r="I2535" t="s">
        <v>10641</v>
      </c>
      <c r="J2535">
        <v>19</v>
      </c>
      <c r="K2535" s="1" t="s">
        <v>350</v>
      </c>
      <c r="L2535" t="s">
        <v>691</v>
      </c>
      <c r="M2535">
        <v>17938</v>
      </c>
      <c r="N2535">
        <v>3</v>
      </c>
      <c r="O2535">
        <v>25</v>
      </c>
      <c r="P2535" t="s">
        <v>14388</v>
      </c>
      <c r="Q2535" t="s">
        <v>362</v>
      </c>
      <c r="R2535" t="s">
        <v>387</v>
      </c>
      <c r="T2535" t="s">
        <v>340</v>
      </c>
      <c r="U2535" t="s">
        <v>306</v>
      </c>
    </row>
    <row r="2536" spans="1:21" x14ac:dyDescent="0.3">
      <c r="A2536" s="1" t="s">
        <v>10643</v>
      </c>
      <c r="B2536" t="s">
        <v>323</v>
      </c>
      <c r="C2536" t="s">
        <v>10646</v>
      </c>
      <c r="D2536">
        <v>2968204</v>
      </c>
      <c r="E2536" t="s">
        <v>10643</v>
      </c>
      <c r="F2536" t="s">
        <v>647</v>
      </c>
      <c r="G2536" t="s">
        <v>4064</v>
      </c>
      <c r="H2536">
        <v>5</v>
      </c>
      <c r="I2536" t="s">
        <v>10645</v>
      </c>
      <c r="J2536">
        <v>87</v>
      </c>
      <c r="K2536" s="1" t="s">
        <v>323</v>
      </c>
      <c r="L2536" t="s">
        <v>10644</v>
      </c>
      <c r="M2536">
        <v>19326</v>
      </c>
      <c r="N2536">
        <v>2</v>
      </c>
      <c r="O2536">
        <v>25</v>
      </c>
      <c r="P2536" t="s">
        <v>14389</v>
      </c>
      <c r="Q2536" t="s">
        <v>426</v>
      </c>
      <c r="R2536" t="s">
        <v>1273</v>
      </c>
      <c r="T2536" t="s">
        <v>957</v>
      </c>
      <c r="U2536" t="s">
        <v>306</v>
      </c>
    </row>
    <row r="2537" spans="1:21" x14ac:dyDescent="0.3">
      <c r="A2537" s="1" t="s">
        <v>158</v>
      </c>
      <c r="B2537" t="s">
        <v>453</v>
      </c>
      <c r="C2537" t="s">
        <v>10648</v>
      </c>
      <c r="D2537">
        <v>3919596</v>
      </c>
      <c r="E2537" t="s">
        <v>158</v>
      </c>
      <c r="F2537" t="s">
        <v>418</v>
      </c>
      <c r="G2537" t="s">
        <v>2020</v>
      </c>
      <c r="H2537">
        <v>1</v>
      </c>
      <c r="I2537" t="s">
        <v>10647</v>
      </c>
      <c r="J2537">
        <v>32</v>
      </c>
      <c r="K2537" s="1" t="s">
        <v>453</v>
      </c>
      <c r="L2537" t="s">
        <v>3474</v>
      </c>
      <c r="M2537">
        <v>19119</v>
      </c>
      <c r="N2537">
        <v>2</v>
      </c>
      <c r="O2537">
        <v>24</v>
      </c>
      <c r="P2537" t="s">
        <v>14390</v>
      </c>
      <c r="Q2537" t="s">
        <v>347</v>
      </c>
      <c r="R2537" t="s">
        <v>818</v>
      </c>
      <c r="T2537" t="s">
        <v>324</v>
      </c>
      <c r="U2537" t="s">
        <v>300</v>
      </c>
    </row>
    <row r="2538" spans="1:21" x14ac:dyDescent="0.3">
      <c r="A2538" s="1" t="s">
        <v>10649</v>
      </c>
      <c r="B2538" t="s">
        <v>453</v>
      </c>
      <c r="C2538" t="s">
        <v>10651</v>
      </c>
      <c r="D2538">
        <v>16942</v>
      </c>
      <c r="E2538" t="s">
        <v>10649</v>
      </c>
      <c r="G2538" t="s">
        <v>2947</v>
      </c>
      <c r="J2538">
        <v>25</v>
      </c>
      <c r="K2538" s="1" t="s">
        <v>453</v>
      </c>
      <c r="L2538" t="s">
        <v>1287</v>
      </c>
      <c r="M2538">
        <v>16427</v>
      </c>
      <c r="N2538">
        <v>5</v>
      </c>
      <c r="O2538">
        <v>26</v>
      </c>
      <c r="P2538" t="s">
        <v>14391</v>
      </c>
      <c r="Q2538" t="s">
        <v>494</v>
      </c>
      <c r="R2538" t="s">
        <v>931</v>
      </c>
      <c r="S2538" t="s">
        <v>512</v>
      </c>
      <c r="T2538" t="s">
        <v>10650</v>
      </c>
      <c r="U2538" t="s">
        <v>513</v>
      </c>
    </row>
    <row r="2539" spans="1:21" x14ac:dyDescent="0.3">
      <c r="A2539" s="1" t="s">
        <v>10652</v>
      </c>
      <c r="B2539" t="s">
        <v>323</v>
      </c>
      <c r="C2539" t="s">
        <v>10654</v>
      </c>
      <c r="D2539">
        <v>16318</v>
      </c>
      <c r="E2539" t="s">
        <v>10652</v>
      </c>
      <c r="F2539" t="s">
        <v>672</v>
      </c>
      <c r="G2539" t="s">
        <v>7416</v>
      </c>
      <c r="H2539">
        <v>2</v>
      </c>
      <c r="I2539" t="s">
        <v>10653</v>
      </c>
      <c r="J2539">
        <v>88</v>
      </c>
      <c r="K2539" s="1" t="s">
        <v>323</v>
      </c>
      <c r="L2539" t="s">
        <v>1294</v>
      </c>
      <c r="M2539">
        <v>15305</v>
      </c>
      <c r="N2539">
        <v>6</v>
      </c>
      <c r="O2539">
        <v>28</v>
      </c>
      <c r="P2539" t="s">
        <v>14392</v>
      </c>
      <c r="Q2539" t="s">
        <v>678</v>
      </c>
      <c r="R2539" t="s">
        <v>699</v>
      </c>
      <c r="T2539" t="s">
        <v>1595</v>
      </c>
      <c r="U2539" t="s">
        <v>300</v>
      </c>
    </row>
    <row r="2540" spans="1:21" x14ac:dyDescent="0.3">
      <c r="A2540" s="1" t="s">
        <v>10655</v>
      </c>
      <c r="C2540" t="s">
        <v>10656</v>
      </c>
      <c r="E2540" t="s">
        <v>10655</v>
      </c>
      <c r="J2540">
        <v>0</v>
      </c>
      <c r="K2540" s="1" t="s">
        <v>297</v>
      </c>
      <c r="L2540" t="s">
        <v>1762</v>
      </c>
      <c r="M2540">
        <v>17882</v>
      </c>
      <c r="N2540">
        <v>0</v>
      </c>
      <c r="P2540" t="s">
        <v>14393</v>
      </c>
      <c r="Q2540" t="s">
        <v>297</v>
      </c>
      <c r="R2540" t="s">
        <v>297</v>
      </c>
      <c r="T2540" t="s">
        <v>3389</v>
      </c>
      <c r="U2540" t="s">
        <v>296</v>
      </c>
    </row>
    <row r="2541" spans="1:21" x14ac:dyDescent="0.3">
      <c r="A2541" s="1" t="s">
        <v>10657</v>
      </c>
      <c r="B2541" t="s">
        <v>313</v>
      </c>
      <c r="C2541" t="s">
        <v>10659</v>
      </c>
      <c r="D2541">
        <v>14037</v>
      </c>
      <c r="E2541" t="s">
        <v>10657</v>
      </c>
      <c r="G2541" t="s">
        <v>10660</v>
      </c>
      <c r="J2541">
        <v>15</v>
      </c>
      <c r="K2541" s="1" t="s">
        <v>313</v>
      </c>
      <c r="L2541" t="s">
        <v>10658</v>
      </c>
      <c r="M2541">
        <v>12771</v>
      </c>
      <c r="N2541">
        <v>8</v>
      </c>
      <c r="O2541">
        <v>31</v>
      </c>
      <c r="P2541" t="s">
        <v>14394</v>
      </c>
      <c r="Q2541" t="s">
        <v>678</v>
      </c>
      <c r="R2541" t="s">
        <v>832</v>
      </c>
      <c r="T2541" t="s">
        <v>473</v>
      </c>
      <c r="U2541" t="s">
        <v>296</v>
      </c>
    </row>
    <row r="2542" spans="1:21" x14ac:dyDescent="0.3">
      <c r="A2542" s="1" t="s">
        <v>10661</v>
      </c>
      <c r="B2542" t="s">
        <v>350</v>
      </c>
      <c r="C2542" t="s">
        <v>10662</v>
      </c>
      <c r="D2542">
        <v>16779</v>
      </c>
      <c r="E2542" t="s">
        <v>10661</v>
      </c>
      <c r="G2542" t="s">
        <v>4526</v>
      </c>
      <c r="J2542">
        <v>15</v>
      </c>
      <c r="K2542" s="1" t="s">
        <v>350</v>
      </c>
      <c r="L2542" t="s">
        <v>4420</v>
      </c>
      <c r="M2542">
        <v>15971</v>
      </c>
      <c r="N2542">
        <v>5</v>
      </c>
      <c r="O2542">
        <v>27</v>
      </c>
      <c r="P2542" t="s">
        <v>14395</v>
      </c>
      <c r="Q2542" t="s">
        <v>362</v>
      </c>
      <c r="R2542" t="s">
        <v>818</v>
      </c>
      <c r="T2542" t="s">
        <v>449</v>
      </c>
      <c r="U2542" t="s">
        <v>296</v>
      </c>
    </row>
    <row r="2543" spans="1:21" x14ac:dyDescent="0.3">
      <c r="A2543" s="1" t="s">
        <v>10663</v>
      </c>
      <c r="B2543" t="s">
        <v>323</v>
      </c>
      <c r="C2543" t="s">
        <v>10665</v>
      </c>
      <c r="D2543">
        <v>3125404</v>
      </c>
      <c r="E2543" t="s">
        <v>10663</v>
      </c>
      <c r="F2543" t="s">
        <v>418</v>
      </c>
      <c r="G2543" t="s">
        <v>1363</v>
      </c>
      <c r="H2543">
        <v>4</v>
      </c>
      <c r="I2543" t="s">
        <v>10664</v>
      </c>
      <c r="J2543">
        <v>48</v>
      </c>
      <c r="K2543" s="1" t="s">
        <v>323</v>
      </c>
      <c r="L2543" t="s">
        <v>8696</v>
      </c>
      <c r="M2543">
        <v>19281</v>
      </c>
      <c r="N2543">
        <v>2</v>
      </c>
      <c r="O2543">
        <v>25</v>
      </c>
      <c r="P2543" t="s">
        <v>14396</v>
      </c>
      <c r="Q2543" t="s">
        <v>426</v>
      </c>
      <c r="R2543" t="s">
        <v>736</v>
      </c>
      <c r="T2543" t="s">
        <v>508</v>
      </c>
      <c r="U2543" t="s">
        <v>300</v>
      </c>
    </row>
    <row r="2544" spans="1:21" x14ac:dyDescent="0.3">
      <c r="A2544" s="1" t="s">
        <v>10666</v>
      </c>
      <c r="C2544" t="s">
        <v>10667</v>
      </c>
      <c r="E2544" t="s">
        <v>10666</v>
      </c>
      <c r="J2544">
        <v>0</v>
      </c>
      <c r="K2544" s="1" t="s">
        <v>297</v>
      </c>
      <c r="L2544" t="s">
        <v>1129</v>
      </c>
      <c r="M2544">
        <v>18816</v>
      </c>
      <c r="N2544">
        <v>0</v>
      </c>
      <c r="P2544" t="s">
        <v>14397</v>
      </c>
      <c r="Q2544" t="s">
        <v>297</v>
      </c>
      <c r="R2544" t="s">
        <v>297</v>
      </c>
      <c r="T2544" t="s">
        <v>1218</v>
      </c>
      <c r="U2544" t="s">
        <v>296</v>
      </c>
    </row>
    <row r="2545" spans="1:21" x14ac:dyDescent="0.3">
      <c r="A2545" s="1" t="s">
        <v>662</v>
      </c>
      <c r="B2545" t="s">
        <v>439</v>
      </c>
      <c r="C2545" t="s">
        <v>10668</v>
      </c>
      <c r="D2545">
        <v>9624</v>
      </c>
      <c r="E2545" t="s">
        <v>662</v>
      </c>
      <c r="G2545" t="s">
        <v>10669</v>
      </c>
      <c r="J2545">
        <v>51</v>
      </c>
      <c r="K2545" s="1" t="s">
        <v>439</v>
      </c>
      <c r="L2545" t="s">
        <v>813</v>
      </c>
      <c r="M2545">
        <v>6197</v>
      </c>
      <c r="N2545">
        <v>8</v>
      </c>
      <c r="O2545">
        <v>34</v>
      </c>
      <c r="P2545" t="s">
        <v>14398</v>
      </c>
      <c r="Q2545" t="s">
        <v>320</v>
      </c>
      <c r="R2545" t="s">
        <v>528</v>
      </c>
      <c r="T2545" t="s">
        <v>371</v>
      </c>
      <c r="U2545" t="s">
        <v>296</v>
      </c>
    </row>
    <row r="2546" spans="1:21" x14ac:dyDescent="0.3">
      <c r="A2546" s="1" t="s">
        <v>10670</v>
      </c>
      <c r="B2546" t="s">
        <v>350</v>
      </c>
      <c r="C2546" t="s">
        <v>10671</v>
      </c>
      <c r="D2546">
        <v>3914397</v>
      </c>
      <c r="E2546" t="s">
        <v>10670</v>
      </c>
      <c r="F2546" t="s">
        <v>1208</v>
      </c>
      <c r="G2546" t="s">
        <v>10672</v>
      </c>
      <c r="H2546">
        <v>2</v>
      </c>
      <c r="J2546">
        <v>10</v>
      </c>
      <c r="K2546" s="1" t="s">
        <v>350</v>
      </c>
      <c r="L2546" t="s">
        <v>943</v>
      </c>
      <c r="M2546">
        <v>21138</v>
      </c>
      <c r="N2546">
        <v>0</v>
      </c>
      <c r="O2546">
        <v>21</v>
      </c>
      <c r="P2546" t="s">
        <v>14399</v>
      </c>
      <c r="Q2546" t="s">
        <v>494</v>
      </c>
      <c r="R2546" t="s">
        <v>1321</v>
      </c>
      <c r="T2546" t="s">
        <v>1393</v>
      </c>
      <c r="U2546" t="s">
        <v>300</v>
      </c>
    </row>
    <row r="2547" spans="1:21" x14ac:dyDescent="0.3">
      <c r="A2547" s="1" t="s">
        <v>10673</v>
      </c>
      <c r="B2547" t="s">
        <v>453</v>
      </c>
      <c r="C2547" t="s">
        <v>10675</v>
      </c>
      <c r="D2547">
        <v>3040036</v>
      </c>
      <c r="E2547" t="s">
        <v>10673</v>
      </c>
      <c r="G2547" t="s">
        <v>1515</v>
      </c>
      <c r="H2547">
        <v>8</v>
      </c>
      <c r="J2547">
        <v>47</v>
      </c>
      <c r="K2547" s="1" t="s">
        <v>453</v>
      </c>
      <c r="L2547" t="s">
        <v>10674</v>
      </c>
      <c r="M2547">
        <v>19329</v>
      </c>
      <c r="N2547">
        <v>2</v>
      </c>
      <c r="O2547">
        <v>24</v>
      </c>
      <c r="P2547" t="s">
        <v>14400</v>
      </c>
      <c r="Q2547" t="s">
        <v>347</v>
      </c>
      <c r="R2547" t="s">
        <v>662</v>
      </c>
      <c r="T2547" t="s">
        <v>1088</v>
      </c>
      <c r="U2547" t="s">
        <v>296</v>
      </c>
    </row>
    <row r="2548" spans="1:21" x14ac:dyDescent="0.3">
      <c r="A2548" s="1" t="s">
        <v>244</v>
      </c>
      <c r="B2548" t="s">
        <v>453</v>
      </c>
      <c r="C2548" t="s">
        <v>10677</v>
      </c>
      <c r="D2548">
        <v>2971888</v>
      </c>
      <c r="E2548" t="s">
        <v>244</v>
      </c>
      <c r="F2548" t="s">
        <v>337</v>
      </c>
      <c r="G2548" t="s">
        <v>10678</v>
      </c>
      <c r="H2548">
        <v>4</v>
      </c>
      <c r="I2548" t="s">
        <v>10676</v>
      </c>
      <c r="J2548">
        <v>30</v>
      </c>
      <c r="K2548" s="1" t="s">
        <v>453</v>
      </c>
      <c r="L2548" t="s">
        <v>3040</v>
      </c>
      <c r="M2548">
        <v>17969</v>
      </c>
      <c r="N2548">
        <v>3</v>
      </c>
      <c r="O2548">
        <v>25</v>
      </c>
      <c r="P2548" t="s">
        <v>14401</v>
      </c>
      <c r="Q2548" t="s">
        <v>403</v>
      </c>
      <c r="R2548" t="s">
        <v>438</v>
      </c>
      <c r="T2548" t="s">
        <v>3425</v>
      </c>
      <c r="U2548" t="s">
        <v>300</v>
      </c>
    </row>
    <row r="2549" spans="1:21" x14ac:dyDescent="0.3">
      <c r="A2549" s="1" t="s">
        <v>10679</v>
      </c>
      <c r="B2549" t="s">
        <v>453</v>
      </c>
      <c r="C2549" t="s">
        <v>1246</v>
      </c>
      <c r="D2549">
        <v>2577419</v>
      </c>
      <c r="E2549" t="s">
        <v>10679</v>
      </c>
      <c r="G2549" t="s">
        <v>10680</v>
      </c>
      <c r="J2549">
        <v>34</v>
      </c>
      <c r="K2549" s="1" t="s">
        <v>453</v>
      </c>
      <c r="L2549" t="s">
        <v>1245</v>
      </c>
      <c r="M2549">
        <v>16965</v>
      </c>
      <c r="N2549">
        <v>0</v>
      </c>
      <c r="O2549">
        <v>25</v>
      </c>
      <c r="P2549" t="s">
        <v>14402</v>
      </c>
      <c r="Q2549" t="s">
        <v>494</v>
      </c>
      <c r="R2549" t="s">
        <v>438</v>
      </c>
      <c r="T2549" t="s">
        <v>449</v>
      </c>
      <c r="U2549" t="s">
        <v>296</v>
      </c>
    </row>
    <row r="2550" spans="1:21" x14ac:dyDescent="0.3">
      <c r="A2550" s="1" t="s">
        <v>10681</v>
      </c>
      <c r="B2550" t="s">
        <v>350</v>
      </c>
      <c r="C2550" t="s">
        <v>10684</v>
      </c>
      <c r="D2550">
        <v>3122168</v>
      </c>
      <c r="E2550" t="s">
        <v>10681</v>
      </c>
      <c r="F2550" t="s">
        <v>342</v>
      </c>
      <c r="G2550" t="s">
        <v>10685</v>
      </c>
      <c r="H2550">
        <v>3</v>
      </c>
      <c r="I2550" t="s">
        <v>10683</v>
      </c>
      <c r="J2550">
        <v>16</v>
      </c>
      <c r="K2550" s="1" t="s">
        <v>350</v>
      </c>
      <c r="L2550" t="s">
        <v>10682</v>
      </c>
      <c r="M2550">
        <v>20081</v>
      </c>
      <c r="N2550">
        <v>1</v>
      </c>
      <c r="O2550">
        <v>23</v>
      </c>
      <c r="P2550" t="s">
        <v>14403</v>
      </c>
      <c r="Q2550" t="s">
        <v>310</v>
      </c>
      <c r="R2550" t="s">
        <v>358</v>
      </c>
      <c r="T2550" t="s">
        <v>545</v>
      </c>
      <c r="U2550" t="s">
        <v>300</v>
      </c>
    </row>
    <row r="2551" spans="1:21" x14ac:dyDescent="0.3">
      <c r="A2551" s="1" t="s">
        <v>10686</v>
      </c>
      <c r="B2551" t="s">
        <v>350</v>
      </c>
      <c r="C2551" t="s">
        <v>10687</v>
      </c>
      <c r="E2551" t="s">
        <v>10686</v>
      </c>
      <c r="G2551" t="s">
        <v>10688</v>
      </c>
      <c r="J2551">
        <v>80</v>
      </c>
      <c r="K2551" s="1" t="s">
        <v>350</v>
      </c>
      <c r="L2551" t="s">
        <v>1028</v>
      </c>
      <c r="M2551">
        <v>8967</v>
      </c>
      <c r="N2551">
        <v>6</v>
      </c>
      <c r="O2551">
        <v>30</v>
      </c>
      <c r="P2551" t="s">
        <v>14404</v>
      </c>
      <c r="Q2551" t="s">
        <v>362</v>
      </c>
      <c r="R2551" t="s">
        <v>414</v>
      </c>
      <c r="T2551" t="s">
        <v>3075</v>
      </c>
      <c r="U2551" t="s">
        <v>296</v>
      </c>
    </row>
    <row r="2552" spans="1:21" x14ac:dyDescent="0.3">
      <c r="A2552" s="1" t="s">
        <v>10689</v>
      </c>
      <c r="B2552" t="s">
        <v>350</v>
      </c>
      <c r="C2552" t="s">
        <v>10691</v>
      </c>
      <c r="D2552">
        <v>2970712</v>
      </c>
      <c r="E2552" t="s">
        <v>10689</v>
      </c>
      <c r="G2552" t="s">
        <v>2458</v>
      </c>
      <c r="I2552" t="s">
        <v>10690</v>
      </c>
      <c r="J2552">
        <v>16</v>
      </c>
      <c r="K2552" s="1" t="s">
        <v>350</v>
      </c>
      <c r="L2552" t="s">
        <v>7305</v>
      </c>
      <c r="M2552">
        <v>18281</v>
      </c>
      <c r="N2552">
        <v>3</v>
      </c>
      <c r="O2552">
        <v>25</v>
      </c>
      <c r="P2552" t="s">
        <v>14405</v>
      </c>
      <c r="Q2552" t="s">
        <v>399</v>
      </c>
      <c r="R2552" t="s">
        <v>387</v>
      </c>
      <c r="T2552" t="s">
        <v>1120</v>
      </c>
      <c r="U2552" t="s">
        <v>296</v>
      </c>
    </row>
    <row r="2553" spans="1:21" x14ac:dyDescent="0.3">
      <c r="A2553" s="1" t="s">
        <v>10692</v>
      </c>
      <c r="B2553" t="s">
        <v>350</v>
      </c>
      <c r="C2553" t="s">
        <v>10696</v>
      </c>
      <c r="D2553">
        <v>2977631</v>
      </c>
      <c r="E2553" t="s">
        <v>10692</v>
      </c>
      <c r="F2553" t="s">
        <v>446</v>
      </c>
      <c r="G2553" t="s">
        <v>896</v>
      </c>
      <c r="H2553">
        <v>3</v>
      </c>
      <c r="I2553" t="s">
        <v>10695</v>
      </c>
      <c r="J2553">
        <v>16</v>
      </c>
      <c r="K2553" s="1" t="s">
        <v>350</v>
      </c>
      <c r="L2553" t="s">
        <v>10694</v>
      </c>
      <c r="M2553">
        <v>19015</v>
      </c>
      <c r="N2553">
        <v>2</v>
      </c>
      <c r="O2553">
        <v>25</v>
      </c>
      <c r="P2553" t="s">
        <v>14406</v>
      </c>
      <c r="Q2553" t="s">
        <v>347</v>
      </c>
      <c r="R2553" t="s">
        <v>392</v>
      </c>
      <c r="T2553" t="s">
        <v>10693</v>
      </c>
      <c r="U2553" t="s">
        <v>306</v>
      </c>
    </row>
    <row r="2554" spans="1:21" x14ac:dyDescent="0.3">
      <c r="A2554" s="1" t="s">
        <v>10697</v>
      </c>
      <c r="B2554" t="s">
        <v>313</v>
      </c>
      <c r="C2554" t="s">
        <v>10699</v>
      </c>
      <c r="D2554">
        <v>14114</v>
      </c>
      <c r="E2554" t="s">
        <v>10697</v>
      </c>
      <c r="G2554" t="s">
        <v>10700</v>
      </c>
      <c r="J2554">
        <v>2</v>
      </c>
      <c r="K2554" s="1" t="s">
        <v>313</v>
      </c>
      <c r="L2554" t="s">
        <v>10698</v>
      </c>
      <c r="M2554">
        <v>12956</v>
      </c>
      <c r="N2554">
        <v>8</v>
      </c>
      <c r="O2554">
        <v>32</v>
      </c>
      <c r="P2554" t="s">
        <v>14407</v>
      </c>
      <c r="Q2554" t="s">
        <v>320</v>
      </c>
      <c r="R2554" t="s">
        <v>765</v>
      </c>
      <c r="T2554" t="s">
        <v>1791</v>
      </c>
      <c r="U2554" t="s">
        <v>296</v>
      </c>
    </row>
    <row r="2555" spans="1:21" x14ac:dyDescent="0.3">
      <c r="A2555" s="1" t="s">
        <v>10701</v>
      </c>
      <c r="B2555" t="s">
        <v>323</v>
      </c>
      <c r="C2555" t="s">
        <v>10702</v>
      </c>
      <c r="E2555" t="s">
        <v>10701</v>
      </c>
      <c r="G2555" t="s">
        <v>10703</v>
      </c>
      <c r="J2555">
        <v>41</v>
      </c>
      <c r="K2555" s="1" t="s">
        <v>323</v>
      </c>
      <c r="L2555" t="s">
        <v>8862</v>
      </c>
      <c r="M2555">
        <v>18327</v>
      </c>
      <c r="N2555">
        <v>0</v>
      </c>
      <c r="O2555">
        <v>25</v>
      </c>
      <c r="P2555" t="s">
        <v>14408</v>
      </c>
      <c r="Q2555" t="s">
        <v>295</v>
      </c>
      <c r="R2555" t="s">
        <v>518</v>
      </c>
      <c r="T2555" t="s">
        <v>649</v>
      </c>
      <c r="U2555" t="s">
        <v>296</v>
      </c>
    </row>
    <row r="2556" spans="1:21" x14ac:dyDescent="0.3">
      <c r="A2556" s="1" t="s">
        <v>10704</v>
      </c>
      <c r="B2556" t="s">
        <v>350</v>
      </c>
      <c r="C2556" t="s">
        <v>10706</v>
      </c>
      <c r="D2556">
        <v>2973769</v>
      </c>
      <c r="E2556" t="s">
        <v>10704</v>
      </c>
      <c r="G2556" t="s">
        <v>2621</v>
      </c>
      <c r="J2556">
        <v>83</v>
      </c>
      <c r="K2556" s="1" t="s">
        <v>350</v>
      </c>
      <c r="L2556" t="s">
        <v>1719</v>
      </c>
      <c r="M2556">
        <v>18749</v>
      </c>
      <c r="N2556">
        <v>0</v>
      </c>
      <c r="O2556">
        <v>26</v>
      </c>
      <c r="P2556" t="s">
        <v>14409</v>
      </c>
      <c r="Q2556" t="s">
        <v>362</v>
      </c>
      <c r="R2556" t="s">
        <v>343</v>
      </c>
      <c r="T2556" t="s">
        <v>10705</v>
      </c>
      <c r="U2556" t="s">
        <v>296</v>
      </c>
    </row>
    <row r="2557" spans="1:21" x14ac:dyDescent="0.3">
      <c r="A2557" s="1" t="s">
        <v>10707</v>
      </c>
      <c r="B2557" t="s">
        <v>350</v>
      </c>
      <c r="C2557" t="s">
        <v>1388</v>
      </c>
      <c r="E2557" t="s">
        <v>10707</v>
      </c>
      <c r="J2557">
        <v>13</v>
      </c>
      <c r="K2557" s="1" t="s">
        <v>350</v>
      </c>
      <c r="L2557" t="s">
        <v>1133</v>
      </c>
      <c r="M2557">
        <v>17571</v>
      </c>
      <c r="N2557">
        <v>0</v>
      </c>
      <c r="P2557" t="s">
        <v>12011</v>
      </c>
      <c r="Q2557" t="s">
        <v>347</v>
      </c>
      <c r="R2557" t="s">
        <v>438</v>
      </c>
      <c r="T2557" t="s">
        <v>945</v>
      </c>
      <c r="U2557" t="s">
        <v>296</v>
      </c>
    </row>
    <row r="2558" spans="1:21" x14ac:dyDescent="0.3">
      <c r="A2558" s="1" t="s">
        <v>10708</v>
      </c>
      <c r="B2558" t="s">
        <v>350</v>
      </c>
      <c r="C2558" t="s">
        <v>10709</v>
      </c>
      <c r="D2558">
        <v>3040561</v>
      </c>
      <c r="E2558" t="s">
        <v>10708</v>
      </c>
      <c r="F2558" t="s">
        <v>446</v>
      </c>
      <c r="G2558" t="s">
        <v>3262</v>
      </c>
      <c r="J2558">
        <v>11</v>
      </c>
      <c r="K2558" s="1" t="s">
        <v>350</v>
      </c>
      <c r="L2558" t="s">
        <v>1620</v>
      </c>
      <c r="M2558">
        <v>18954</v>
      </c>
      <c r="N2558">
        <v>2</v>
      </c>
      <c r="O2558">
        <v>24</v>
      </c>
      <c r="P2558" t="s">
        <v>14410</v>
      </c>
      <c r="Q2558" t="s">
        <v>362</v>
      </c>
      <c r="R2558" t="s">
        <v>535</v>
      </c>
      <c r="T2558" t="s">
        <v>5058</v>
      </c>
      <c r="U2558" t="s">
        <v>306</v>
      </c>
    </row>
    <row r="2559" spans="1:21" x14ac:dyDescent="0.3">
      <c r="A2559" s="1" t="s">
        <v>10710</v>
      </c>
      <c r="C2559" t="s">
        <v>10711</v>
      </c>
      <c r="E2559" t="s">
        <v>10710</v>
      </c>
      <c r="J2559">
        <v>0</v>
      </c>
      <c r="K2559" s="1" t="s">
        <v>297</v>
      </c>
      <c r="L2559" t="s">
        <v>2844</v>
      </c>
      <c r="M2559">
        <v>19780</v>
      </c>
      <c r="N2559">
        <v>0</v>
      </c>
      <c r="P2559" t="s">
        <v>14411</v>
      </c>
      <c r="Q2559" t="s">
        <v>297</v>
      </c>
      <c r="R2559" t="s">
        <v>297</v>
      </c>
      <c r="T2559" t="s">
        <v>333</v>
      </c>
      <c r="U2559" t="s">
        <v>296</v>
      </c>
    </row>
    <row r="2560" spans="1:21" x14ac:dyDescent="0.3">
      <c r="A2560" s="1" t="s">
        <v>10712</v>
      </c>
      <c r="B2560" t="s">
        <v>350</v>
      </c>
      <c r="C2560" t="s">
        <v>10713</v>
      </c>
      <c r="D2560">
        <v>4039244</v>
      </c>
      <c r="E2560" t="s">
        <v>10712</v>
      </c>
      <c r="F2560" t="s">
        <v>917</v>
      </c>
      <c r="J2560">
        <v>8</v>
      </c>
      <c r="K2560" s="1" t="s">
        <v>350</v>
      </c>
      <c r="L2560" t="s">
        <v>9379</v>
      </c>
      <c r="M2560">
        <v>21636</v>
      </c>
      <c r="N2560">
        <v>0</v>
      </c>
      <c r="P2560" t="s">
        <v>14412</v>
      </c>
      <c r="Q2560" t="s">
        <v>310</v>
      </c>
      <c r="R2560" t="s">
        <v>540</v>
      </c>
      <c r="T2560" t="s">
        <v>619</v>
      </c>
      <c r="U2560" t="s">
        <v>300</v>
      </c>
    </row>
    <row r="2561" spans="1:21" x14ac:dyDescent="0.3">
      <c r="A2561" s="1" t="s">
        <v>10714</v>
      </c>
      <c r="B2561" t="s">
        <v>565</v>
      </c>
      <c r="C2561" t="s">
        <v>10715</v>
      </c>
      <c r="D2561">
        <v>16317</v>
      </c>
      <c r="E2561" t="s">
        <v>10714</v>
      </c>
      <c r="G2561" t="s">
        <v>10716</v>
      </c>
      <c r="J2561">
        <v>38</v>
      </c>
      <c r="K2561" s="1" t="s">
        <v>453</v>
      </c>
      <c r="L2561" t="s">
        <v>1967</v>
      </c>
      <c r="M2561">
        <v>15288</v>
      </c>
      <c r="N2561">
        <v>1</v>
      </c>
      <c r="O2561">
        <v>29</v>
      </c>
      <c r="P2561" t="s">
        <v>14413</v>
      </c>
      <c r="Q2561" t="s">
        <v>362</v>
      </c>
      <c r="R2561" t="s">
        <v>528</v>
      </c>
      <c r="T2561" t="s">
        <v>604</v>
      </c>
      <c r="U2561" t="s">
        <v>296</v>
      </c>
    </row>
    <row r="2562" spans="1:21" x14ac:dyDescent="0.3">
      <c r="A2562" s="1" t="s">
        <v>10717</v>
      </c>
      <c r="B2562" t="s">
        <v>350</v>
      </c>
      <c r="C2562" t="s">
        <v>10718</v>
      </c>
      <c r="D2562">
        <v>13219</v>
      </c>
      <c r="E2562" t="s">
        <v>10717</v>
      </c>
      <c r="G2562" t="s">
        <v>7098</v>
      </c>
      <c r="J2562">
        <v>10</v>
      </c>
      <c r="K2562" s="1" t="s">
        <v>350</v>
      </c>
      <c r="L2562" t="s">
        <v>516</v>
      </c>
      <c r="M2562">
        <v>11097</v>
      </c>
      <c r="N2562">
        <v>6</v>
      </c>
      <c r="O2562">
        <v>29</v>
      </c>
      <c r="P2562" t="s">
        <v>14414</v>
      </c>
      <c r="Q2562" t="s">
        <v>331</v>
      </c>
      <c r="R2562" t="s">
        <v>535</v>
      </c>
      <c r="T2562" t="s">
        <v>1912</v>
      </c>
      <c r="U2562" t="s">
        <v>296</v>
      </c>
    </row>
    <row r="2563" spans="1:21" x14ac:dyDescent="0.3">
      <c r="A2563" s="1" t="s">
        <v>10719</v>
      </c>
      <c r="B2563" t="s">
        <v>350</v>
      </c>
      <c r="C2563" t="s">
        <v>10721</v>
      </c>
      <c r="D2563">
        <v>2577808</v>
      </c>
      <c r="E2563" t="s">
        <v>10719</v>
      </c>
      <c r="F2563" t="s">
        <v>555</v>
      </c>
      <c r="G2563" t="s">
        <v>2197</v>
      </c>
      <c r="H2563">
        <v>3</v>
      </c>
      <c r="I2563" t="s">
        <v>10720</v>
      </c>
      <c r="J2563">
        <v>15</v>
      </c>
      <c r="K2563" s="1" t="s">
        <v>350</v>
      </c>
      <c r="L2563" t="s">
        <v>1470</v>
      </c>
      <c r="M2563">
        <v>17070</v>
      </c>
      <c r="N2563">
        <v>4</v>
      </c>
      <c r="O2563">
        <v>27</v>
      </c>
      <c r="P2563" t="s">
        <v>14415</v>
      </c>
      <c r="Q2563" t="s">
        <v>362</v>
      </c>
      <c r="R2563" t="s">
        <v>834</v>
      </c>
      <c r="T2563" t="s">
        <v>1132</v>
      </c>
      <c r="U2563" t="s">
        <v>300</v>
      </c>
    </row>
    <row r="2564" spans="1:21" x14ac:dyDescent="0.3">
      <c r="A2564" s="1" t="s">
        <v>10722</v>
      </c>
      <c r="B2564" t="s">
        <v>350</v>
      </c>
      <c r="C2564" t="s">
        <v>10723</v>
      </c>
      <c r="D2564">
        <v>2577080</v>
      </c>
      <c r="E2564" t="s">
        <v>10722</v>
      </c>
      <c r="G2564" t="s">
        <v>7562</v>
      </c>
      <c r="J2564">
        <v>4</v>
      </c>
      <c r="K2564" s="1" t="s">
        <v>350</v>
      </c>
      <c r="L2564" t="s">
        <v>1119</v>
      </c>
      <c r="M2564">
        <v>17258</v>
      </c>
      <c r="N2564">
        <v>0</v>
      </c>
      <c r="O2564">
        <v>24</v>
      </c>
      <c r="P2564" t="s">
        <v>14416</v>
      </c>
      <c r="Q2564" t="s">
        <v>320</v>
      </c>
      <c r="R2564" t="s">
        <v>319</v>
      </c>
      <c r="T2564" t="s">
        <v>4224</v>
      </c>
      <c r="U2564" t="s">
        <v>296</v>
      </c>
    </row>
    <row r="2565" spans="1:21" x14ac:dyDescent="0.3">
      <c r="A2565" s="1" t="s">
        <v>243</v>
      </c>
      <c r="B2565" t="s">
        <v>313</v>
      </c>
      <c r="C2565" t="s">
        <v>10726</v>
      </c>
      <c r="D2565">
        <v>3046779</v>
      </c>
      <c r="E2565" t="s">
        <v>243</v>
      </c>
      <c r="F2565" t="s">
        <v>573</v>
      </c>
      <c r="G2565" t="s">
        <v>10727</v>
      </c>
      <c r="H2565">
        <v>1</v>
      </c>
      <c r="I2565" t="s">
        <v>10725</v>
      </c>
      <c r="J2565">
        <v>16</v>
      </c>
      <c r="K2565" s="1" t="s">
        <v>313</v>
      </c>
      <c r="L2565" t="s">
        <v>10724</v>
      </c>
      <c r="M2565">
        <v>17922</v>
      </c>
      <c r="N2565">
        <v>3</v>
      </c>
      <c r="O2565">
        <v>24</v>
      </c>
      <c r="P2565" t="s">
        <v>14417</v>
      </c>
      <c r="Q2565" t="s">
        <v>426</v>
      </c>
      <c r="R2565" t="s">
        <v>438</v>
      </c>
      <c r="T2565" t="s">
        <v>4852</v>
      </c>
      <c r="U2565" t="s">
        <v>300</v>
      </c>
    </row>
    <row r="2566" spans="1:21" x14ac:dyDescent="0.3">
      <c r="A2566" s="1" t="s">
        <v>152</v>
      </c>
      <c r="B2566" t="s">
        <v>313</v>
      </c>
      <c r="C2566" t="s">
        <v>10729</v>
      </c>
      <c r="D2566">
        <v>5529</v>
      </c>
      <c r="E2566" t="s">
        <v>152</v>
      </c>
      <c r="F2566" t="s">
        <v>299</v>
      </c>
      <c r="G2566" t="s">
        <v>10730</v>
      </c>
      <c r="H2566">
        <v>1</v>
      </c>
      <c r="I2566" t="s">
        <v>10728</v>
      </c>
      <c r="J2566">
        <v>17</v>
      </c>
      <c r="K2566" s="1" t="s">
        <v>313</v>
      </c>
      <c r="L2566" t="s">
        <v>1623</v>
      </c>
      <c r="M2566">
        <v>8244</v>
      </c>
      <c r="N2566">
        <v>15</v>
      </c>
      <c r="O2566">
        <v>37</v>
      </c>
      <c r="P2566" t="s">
        <v>14418</v>
      </c>
      <c r="Q2566" t="s">
        <v>295</v>
      </c>
      <c r="R2566" t="s">
        <v>1844</v>
      </c>
      <c r="T2566" t="s">
        <v>3203</v>
      </c>
      <c r="U2566" t="s">
        <v>300</v>
      </c>
    </row>
    <row r="2567" spans="1:21" x14ac:dyDescent="0.3">
      <c r="A2567" s="1" t="s">
        <v>10731</v>
      </c>
      <c r="B2567" t="s">
        <v>350</v>
      </c>
      <c r="C2567" t="s">
        <v>10732</v>
      </c>
      <c r="D2567">
        <v>2578446</v>
      </c>
      <c r="E2567" t="s">
        <v>10731</v>
      </c>
      <c r="G2567" t="s">
        <v>7850</v>
      </c>
      <c r="J2567">
        <v>80</v>
      </c>
      <c r="K2567" s="1" t="s">
        <v>350</v>
      </c>
      <c r="L2567" t="s">
        <v>516</v>
      </c>
      <c r="M2567">
        <v>18271</v>
      </c>
      <c r="N2567">
        <v>3</v>
      </c>
      <c r="O2567">
        <v>28</v>
      </c>
      <c r="P2567" t="s">
        <v>14419</v>
      </c>
      <c r="Q2567" t="s">
        <v>347</v>
      </c>
      <c r="R2567" t="s">
        <v>387</v>
      </c>
      <c r="T2567" t="s">
        <v>1797</v>
      </c>
      <c r="U2567" t="s">
        <v>296</v>
      </c>
    </row>
    <row r="2568" spans="1:21" x14ac:dyDescent="0.3">
      <c r="A2568" s="1" t="s">
        <v>10733</v>
      </c>
      <c r="B2568" t="s">
        <v>350</v>
      </c>
      <c r="C2568" t="s">
        <v>10734</v>
      </c>
      <c r="D2568">
        <v>2575916</v>
      </c>
      <c r="E2568" t="s">
        <v>10733</v>
      </c>
      <c r="G2568" t="s">
        <v>1806</v>
      </c>
      <c r="J2568">
        <v>19</v>
      </c>
      <c r="K2568" s="1" t="s">
        <v>350</v>
      </c>
      <c r="L2568" t="s">
        <v>2127</v>
      </c>
      <c r="M2568">
        <v>17255</v>
      </c>
      <c r="N2568">
        <v>0</v>
      </c>
      <c r="O2568">
        <v>24</v>
      </c>
      <c r="P2568" t="s">
        <v>14420</v>
      </c>
      <c r="Q2568" t="s">
        <v>310</v>
      </c>
      <c r="R2568" t="s">
        <v>582</v>
      </c>
      <c r="T2568" t="s">
        <v>649</v>
      </c>
      <c r="U2568" t="s">
        <v>296</v>
      </c>
    </row>
    <row r="2569" spans="1:21" x14ac:dyDescent="0.3">
      <c r="A2569" s="1" t="s">
        <v>10735</v>
      </c>
      <c r="B2569" t="s">
        <v>323</v>
      </c>
      <c r="C2569" t="s">
        <v>10737</v>
      </c>
      <c r="D2569">
        <v>4337702</v>
      </c>
      <c r="E2569" t="s">
        <v>10735</v>
      </c>
      <c r="F2569" t="s">
        <v>329</v>
      </c>
      <c r="G2569" t="s">
        <v>10738</v>
      </c>
      <c r="I2569" t="s">
        <v>10736</v>
      </c>
      <c r="J2569">
        <v>81</v>
      </c>
      <c r="K2569" s="1" t="s">
        <v>323</v>
      </c>
      <c r="L2569" t="s">
        <v>1133</v>
      </c>
      <c r="M2569">
        <v>20589</v>
      </c>
      <c r="N2569">
        <v>1</v>
      </c>
      <c r="O2569">
        <v>26</v>
      </c>
      <c r="P2569" t="s">
        <v>14421</v>
      </c>
      <c r="Q2569" t="s">
        <v>305</v>
      </c>
      <c r="R2569" t="s">
        <v>2011</v>
      </c>
      <c r="T2569" t="s">
        <v>484</v>
      </c>
      <c r="U2569" t="s">
        <v>306</v>
      </c>
    </row>
    <row r="2570" spans="1:21" x14ac:dyDescent="0.3">
      <c r="A2570" s="1" t="s">
        <v>10739</v>
      </c>
      <c r="B2570" t="s">
        <v>323</v>
      </c>
      <c r="C2570" t="s">
        <v>10741</v>
      </c>
      <c r="D2570">
        <v>2582311</v>
      </c>
      <c r="E2570" t="s">
        <v>10739</v>
      </c>
      <c r="G2570" t="s">
        <v>8473</v>
      </c>
      <c r="J2570">
        <v>49</v>
      </c>
      <c r="K2570" s="1" t="s">
        <v>323</v>
      </c>
      <c r="L2570" t="s">
        <v>10740</v>
      </c>
      <c r="M2570">
        <v>16973</v>
      </c>
      <c r="N2570">
        <v>2</v>
      </c>
      <c r="O2570">
        <v>25</v>
      </c>
      <c r="P2570" t="s">
        <v>14422</v>
      </c>
      <c r="Q2570" t="s">
        <v>320</v>
      </c>
      <c r="R2570" t="s">
        <v>702</v>
      </c>
      <c r="T2570" t="s">
        <v>1458</v>
      </c>
      <c r="U2570" t="s">
        <v>296</v>
      </c>
    </row>
    <row r="2571" spans="1:21" x14ac:dyDescent="0.3">
      <c r="A2571" s="1" t="s">
        <v>10742</v>
      </c>
      <c r="B2571" t="s">
        <v>323</v>
      </c>
      <c r="C2571" t="s">
        <v>10743</v>
      </c>
      <c r="D2571">
        <v>3126263</v>
      </c>
      <c r="E2571" t="s">
        <v>10742</v>
      </c>
      <c r="F2571" t="s">
        <v>917</v>
      </c>
      <c r="J2571">
        <v>85</v>
      </c>
      <c r="K2571" s="1" t="s">
        <v>323</v>
      </c>
      <c r="L2571" t="s">
        <v>5069</v>
      </c>
      <c r="M2571">
        <v>21551</v>
      </c>
      <c r="N2571">
        <v>0</v>
      </c>
      <c r="P2571" t="s">
        <v>14423</v>
      </c>
      <c r="Q2571" t="s">
        <v>320</v>
      </c>
      <c r="R2571" t="s">
        <v>1395</v>
      </c>
      <c r="T2571" t="s">
        <v>383</v>
      </c>
      <c r="U2571" t="s">
        <v>300</v>
      </c>
    </row>
    <row r="2572" spans="1:21" x14ac:dyDescent="0.3">
      <c r="A2572" s="1" t="s">
        <v>10744</v>
      </c>
      <c r="B2572" t="s">
        <v>350</v>
      </c>
      <c r="C2572" t="s">
        <v>10745</v>
      </c>
      <c r="D2572">
        <v>2273426</v>
      </c>
      <c r="E2572" t="s">
        <v>10744</v>
      </c>
      <c r="G2572" t="s">
        <v>9691</v>
      </c>
      <c r="J2572">
        <v>19</v>
      </c>
      <c r="K2572" s="1" t="s">
        <v>350</v>
      </c>
      <c r="L2572" t="s">
        <v>9665</v>
      </c>
      <c r="M2572">
        <v>17083</v>
      </c>
      <c r="N2572">
        <v>2</v>
      </c>
      <c r="O2572">
        <v>30</v>
      </c>
      <c r="P2572" t="s">
        <v>14424</v>
      </c>
      <c r="Q2572" t="s">
        <v>320</v>
      </c>
      <c r="R2572" t="s">
        <v>358</v>
      </c>
      <c r="T2572" t="s">
        <v>5445</v>
      </c>
      <c r="U2572" t="s">
        <v>296</v>
      </c>
    </row>
    <row r="2573" spans="1:21" x14ac:dyDescent="0.3">
      <c r="A2573" s="1" t="s">
        <v>10746</v>
      </c>
      <c r="B2573" t="s">
        <v>323</v>
      </c>
      <c r="C2573" t="s">
        <v>10748</v>
      </c>
      <c r="D2573">
        <v>3039705</v>
      </c>
      <c r="E2573" t="s">
        <v>10746</v>
      </c>
      <c r="G2573" t="s">
        <v>979</v>
      </c>
      <c r="J2573">
        <v>81</v>
      </c>
      <c r="K2573" s="1" t="s">
        <v>323</v>
      </c>
      <c r="L2573" t="s">
        <v>10747</v>
      </c>
      <c r="M2573">
        <v>18168</v>
      </c>
      <c r="N2573">
        <v>3</v>
      </c>
      <c r="O2573">
        <v>26</v>
      </c>
      <c r="P2573" t="s">
        <v>14425</v>
      </c>
      <c r="Q2573" t="s">
        <v>426</v>
      </c>
      <c r="R2573" t="s">
        <v>405</v>
      </c>
      <c r="T2573" t="s">
        <v>3667</v>
      </c>
      <c r="U2573" t="s">
        <v>296</v>
      </c>
    </row>
    <row r="2574" spans="1:21" x14ac:dyDescent="0.3">
      <c r="A2574" s="1" t="s">
        <v>10749</v>
      </c>
      <c r="B2574" t="s">
        <v>350</v>
      </c>
      <c r="C2574" t="s">
        <v>10750</v>
      </c>
      <c r="D2574">
        <v>2474890</v>
      </c>
      <c r="E2574" t="s">
        <v>10749</v>
      </c>
      <c r="G2574" t="s">
        <v>10751</v>
      </c>
      <c r="H2574">
        <v>3</v>
      </c>
      <c r="J2574">
        <v>85</v>
      </c>
      <c r="K2574" s="1" t="s">
        <v>350</v>
      </c>
      <c r="L2574" t="s">
        <v>4359</v>
      </c>
      <c r="M2574">
        <v>18282</v>
      </c>
      <c r="N2574">
        <v>3</v>
      </c>
      <c r="O2574">
        <v>28</v>
      </c>
      <c r="P2574" t="s">
        <v>14426</v>
      </c>
      <c r="Q2574" t="s">
        <v>305</v>
      </c>
      <c r="R2574" t="s">
        <v>782</v>
      </c>
      <c r="T2574" t="s">
        <v>1795</v>
      </c>
      <c r="U2574" t="s">
        <v>296</v>
      </c>
    </row>
    <row r="2575" spans="1:21" x14ac:dyDescent="0.3">
      <c r="A2575" s="1" t="s">
        <v>135</v>
      </c>
      <c r="B2575" t="s">
        <v>453</v>
      </c>
      <c r="C2575" t="s">
        <v>10753</v>
      </c>
      <c r="D2575">
        <v>3932420</v>
      </c>
      <c r="E2575" t="s">
        <v>135</v>
      </c>
      <c r="F2575" t="s">
        <v>390</v>
      </c>
      <c r="G2575" t="s">
        <v>5867</v>
      </c>
      <c r="H2575">
        <v>7</v>
      </c>
      <c r="I2575" t="s">
        <v>10752</v>
      </c>
      <c r="J2575">
        <v>33</v>
      </c>
      <c r="K2575" s="1" t="s">
        <v>453</v>
      </c>
      <c r="L2575" t="s">
        <v>1242</v>
      </c>
      <c r="M2575">
        <v>20075</v>
      </c>
      <c r="N2575">
        <v>1</v>
      </c>
      <c r="O2575">
        <v>22</v>
      </c>
      <c r="P2575" t="s">
        <v>14427</v>
      </c>
      <c r="Q2575" t="s">
        <v>347</v>
      </c>
      <c r="R2575" t="s">
        <v>782</v>
      </c>
      <c r="S2575" t="s">
        <v>388</v>
      </c>
      <c r="T2575" t="s">
        <v>449</v>
      </c>
      <c r="U2575" t="s">
        <v>300</v>
      </c>
    </row>
    <row r="2576" spans="1:21" x14ac:dyDescent="0.3">
      <c r="A2576" s="1" t="s">
        <v>10754</v>
      </c>
      <c r="B2576" t="s">
        <v>350</v>
      </c>
      <c r="C2576" t="s">
        <v>10757</v>
      </c>
      <c r="D2576">
        <v>2579623</v>
      </c>
      <c r="E2576" t="s">
        <v>10754</v>
      </c>
      <c r="G2576" t="s">
        <v>6994</v>
      </c>
      <c r="I2576" t="s">
        <v>10756</v>
      </c>
      <c r="J2576">
        <v>87</v>
      </c>
      <c r="K2576" s="1" t="s">
        <v>350</v>
      </c>
      <c r="L2576" t="s">
        <v>1393</v>
      </c>
      <c r="M2576">
        <v>18221</v>
      </c>
      <c r="N2576">
        <v>3</v>
      </c>
      <c r="O2576">
        <v>27</v>
      </c>
      <c r="P2576" t="s">
        <v>14428</v>
      </c>
      <c r="Q2576" t="s">
        <v>331</v>
      </c>
      <c r="R2576" t="s">
        <v>535</v>
      </c>
      <c r="T2576" t="s">
        <v>10755</v>
      </c>
      <c r="U2576" t="s">
        <v>296</v>
      </c>
    </row>
    <row r="2577" spans="1:21" x14ac:dyDescent="0.3">
      <c r="A2577" s="1" t="s">
        <v>10758</v>
      </c>
      <c r="B2577" t="s">
        <v>323</v>
      </c>
      <c r="C2577" t="s">
        <v>10759</v>
      </c>
      <c r="D2577">
        <v>2516203</v>
      </c>
      <c r="E2577" t="s">
        <v>10758</v>
      </c>
      <c r="G2577" t="s">
        <v>10760</v>
      </c>
      <c r="J2577">
        <v>87</v>
      </c>
      <c r="K2577" s="1" t="s">
        <v>323</v>
      </c>
      <c r="L2577" t="s">
        <v>10203</v>
      </c>
      <c r="M2577">
        <v>17850</v>
      </c>
      <c r="N2577">
        <v>1</v>
      </c>
      <c r="O2577">
        <v>27</v>
      </c>
      <c r="P2577" t="s">
        <v>14429</v>
      </c>
      <c r="Q2577" t="s">
        <v>295</v>
      </c>
      <c r="R2577" t="s">
        <v>689</v>
      </c>
      <c r="T2577" t="s">
        <v>3947</v>
      </c>
      <c r="U2577" t="s">
        <v>296</v>
      </c>
    </row>
    <row r="2578" spans="1:21" x14ac:dyDescent="0.3">
      <c r="A2578" s="1" t="s">
        <v>10761</v>
      </c>
      <c r="B2578" t="s">
        <v>453</v>
      </c>
      <c r="C2578" t="s">
        <v>10764</v>
      </c>
      <c r="D2578">
        <v>3042728</v>
      </c>
      <c r="E2578" t="s">
        <v>10761</v>
      </c>
      <c r="G2578" t="s">
        <v>9174</v>
      </c>
      <c r="I2578" t="s">
        <v>10763</v>
      </c>
      <c r="J2578">
        <v>43</v>
      </c>
      <c r="K2578" s="1" t="s">
        <v>453</v>
      </c>
      <c r="L2578" t="s">
        <v>2746</v>
      </c>
      <c r="M2578">
        <v>20501</v>
      </c>
      <c r="N2578">
        <v>1</v>
      </c>
      <c r="O2578">
        <v>24</v>
      </c>
      <c r="P2578" t="s">
        <v>14430</v>
      </c>
      <c r="Q2578" t="s">
        <v>320</v>
      </c>
      <c r="R2578" t="s">
        <v>956</v>
      </c>
      <c r="T2578" t="s">
        <v>10762</v>
      </c>
      <c r="U2578" t="s">
        <v>296</v>
      </c>
    </row>
    <row r="2579" spans="1:21" x14ac:dyDescent="0.3">
      <c r="A2579" s="1" t="s">
        <v>10765</v>
      </c>
      <c r="B2579" t="s">
        <v>350</v>
      </c>
      <c r="C2579" t="s">
        <v>10767</v>
      </c>
      <c r="D2579">
        <v>16730</v>
      </c>
      <c r="E2579" t="s">
        <v>10765</v>
      </c>
      <c r="G2579" t="s">
        <v>6363</v>
      </c>
      <c r="I2579" t="s">
        <v>10766</v>
      </c>
      <c r="J2579">
        <v>81</v>
      </c>
      <c r="K2579" s="1" t="s">
        <v>350</v>
      </c>
      <c r="L2579" t="s">
        <v>3998</v>
      </c>
      <c r="M2579">
        <v>16550</v>
      </c>
      <c r="N2579">
        <v>5</v>
      </c>
      <c r="O2579">
        <v>28</v>
      </c>
      <c r="P2579" t="s">
        <v>14431</v>
      </c>
      <c r="Q2579" t="s">
        <v>295</v>
      </c>
      <c r="R2579" t="s">
        <v>528</v>
      </c>
      <c r="T2579" t="s">
        <v>359</v>
      </c>
      <c r="U2579" t="s">
        <v>296</v>
      </c>
    </row>
    <row r="2580" spans="1:21" x14ac:dyDescent="0.3">
      <c r="A2580" s="1" t="s">
        <v>10768</v>
      </c>
      <c r="B2580" t="s">
        <v>565</v>
      </c>
      <c r="C2580" t="s">
        <v>10771</v>
      </c>
      <c r="D2580">
        <v>2578390</v>
      </c>
      <c r="E2580" t="s">
        <v>10768</v>
      </c>
      <c r="G2580" t="s">
        <v>10402</v>
      </c>
      <c r="I2580" t="s">
        <v>10770</v>
      </c>
      <c r="J2580">
        <v>75</v>
      </c>
      <c r="K2580" s="1" t="s">
        <v>453</v>
      </c>
      <c r="L2580" t="s">
        <v>1449</v>
      </c>
      <c r="M2580">
        <v>18636</v>
      </c>
      <c r="N2580">
        <v>3</v>
      </c>
      <c r="O2580">
        <v>26</v>
      </c>
      <c r="P2580" t="s">
        <v>14432</v>
      </c>
      <c r="Q2580" t="s">
        <v>331</v>
      </c>
      <c r="R2580" t="s">
        <v>1821</v>
      </c>
      <c r="T2580" t="s">
        <v>10769</v>
      </c>
      <c r="U2580" t="s">
        <v>296</v>
      </c>
    </row>
    <row r="2581" spans="1:21" x14ac:dyDescent="0.3">
      <c r="A2581" s="1" t="s">
        <v>10772</v>
      </c>
      <c r="B2581" t="s">
        <v>439</v>
      </c>
      <c r="C2581" t="s">
        <v>10774</v>
      </c>
      <c r="E2581" t="s">
        <v>10772</v>
      </c>
      <c r="J2581">
        <v>0</v>
      </c>
      <c r="K2581" s="1" t="s">
        <v>439</v>
      </c>
      <c r="L2581" t="s">
        <v>10773</v>
      </c>
      <c r="M2581">
        <v>21619</v>
      </c>
      <c r="N2581">
        <v>0</v>
      </c>
      <c r="P2581" t="s">
        <v>14433</v>
      </c>
      <c r="Q2581" t="s">
        <v>297</v>
      </c>
      <c r="R2581" t="s">
        <v>297</v>
      </c>
      <c r="T2581" t="s">
        <v>440</v>
      </c>
      <c r="U2581" t="s">
        <v>296</v>
      </c>
    </row>
    <row r="2582" spans="1:21" x14ac:dyDescent="0.3">
      <c r="A2582" s="1" t="s">
        <v>10775</v>
      </c>
      <c r="B2582" t="s">
        <v>350</v>
      </c>
      <c r="C2582" t="s">
        <v>10776</v>
      </c>
      <c r="D2582">
        <v>2971588</v>
      </c>
      <c r="E2582" t="s">
        <v>10775</v>
      </c>
      <c r="G2582" t="s">
        <v>1105</v>
      </c>
      <c r="J2582">
        <v>84</v>
      </c>
      <c r="K2582" s="1" t="s">
        <v>350</v>
      </c>
      <c r="L2582" t="s">
        <v>7093</v>
      </c>
      <c r="M2582">
        <v>18071</v>
      </c>
      <c r="N2582">
        <v>3</v>
      </c>
      <c r="O2582">
        <v>25</v>
      </c>
      <c r="P2582" t="s">
        <v>14434</v>
      </c>
      <c r="Q2582" t="s">
        <v>331</v>
      </c>
      <c r="R2582" t="s">
        <v>931</v>
      </c>
      <c r="T2582" t="s">
        <v>604</v>
      </c>
      <c r="U2582" t="s">
        <v>296</v>
      </c>
    </row>
    <row r="2583" spans="1:21" x14ac:dyDescent="0.3">
      <c r="A2583" s="1" t="s">
        <v>3292</v>
      </c>
      <c r="B2583" t="s">
        <v>350</v>
      </c>
      <c r="C2583" t="s">
        <v>10777</v>
      </c>
      <c r="D2583">
        <v>9643</v>
      </c>
      <c r="E2583" t="s">
        <v>3292</v>
      </c>
      <c r="G2583" t="s">
        <v>10778</v>
      </c>
      <c r="J2583">
        <v>17</v>
      </c>
      <c r="K2583" s="1" t="s">
        <v>350</v>
      </c>
      <c r="L2583" t="s">
        <v>4575</v>
      </c>
      <c r="M2583">
        <v>7082</v>
      </c>
      <c r="N2583">
        <v>13</v>
      </c>
      <c r="O2583">
        <v>36</v>
      </c>
      <c r="P2583" t="s">
        <v>14435</v>
      </c>
      <c r="Q2583" t="s">
        <v>362</v>
      </c>
      <c r="R2583" t="s">
        <v>432</v>
      </c>
      <c r="T2583" t="s">
        <v>2590</v>
      </c>
      <c r="U2583" t="s">
        <v>296</v>
      </c>
    </row>
    <row r="2584" spans="1:21" x14ac:dyDescent="0.3">
      <c r="A2584" s="1" t="s">
        <v>10779</v>
      </c>
      <c r="B2584" t="s">
        <v>453</v>
      </c>
      <c r="C2584" t="s">
        <v>10780</v>
      </c>
      <c r="D2584">
        <v>13211</v>
      </c>
      <c r="E2584" t="s">
        <v>10779</v>
      </c>
      <c r="G2584" t="s">
        <v>10781</v>
      </c>
      <c r="J2584">
        <v>21</v>
      </c>
      <c r="K2584" s="1" t="s">
        <v>453</v>
      </c>
      <c r="L2584" t="s">
        <v>6705</v>
      </c>
      <c r="M2584">
        <v>11413</v>
      </c>
      <c r="N2584">
        <v>6</v>
      </c>
      <c r="O2584">
        <v>30</v>
      </c>
      <c r="P2584" t="s">
        <v>14436</v>
      </c>
      <c r="Q2584" t="s">
        <v>310</v>
      </c>
      <c r="R2584" t="s">
        <v>1198</v>
      </c>
      <c r="T2584" t="s">
        <v>3896</v>
      </c>
      <c r="U2584" t="s">
        <v>296</v>
      </c>
    </row>
    <row r="2585" spans="1:21" x14ac:dyDescent="0.3">
      <c r="A2585" s="1" t="s">
        <v>10782</v>
      </c>
      <c r="B2585" t="s">
        <v>350</v>
      </c>
      <c r="C2585" t="s">
        <v>10784</v>
      </c>
      <c r="D2585">
        <v>3118892</v>
      </c>
      <c r="E2585" t="s">
        <v>10782</v>
      </c>
      <c r="F2585" t="s">
        <v>1208</v>
      </c>
      <c r="G2585" t="s">
        <v>7598</v>
      </c>
      <c r="H2585">
        <v>2</v>
      </c>
      <c r="I2585" t="s">
        <v>10783</v>
      </c>
      <c r="J2585">
        <v>17</v>
      </c>
      <c r="K2585" s="1" t="s">
        <v>350</v>
      </c>
      <c r="L2585" t="s">
        <v>3563</v>
      </c>
      <c r="M2585">
        <v>19922</v>
      </c>
      <c r="N2585">
        <v>1</v>
      </c>
      <c r="O2585">
        <v>24</v>
      </c>
      <c r="P2585" t="s">
        <v>14437</v>
      </c>
      <c r="Q2585" t="s">
        <v>320</v>
      </c>
      <c r="R2585" t="s">
        <v>782</v>
      </c>
      <c r="T2585" t="s">
        <v>466</v>
      </c>
      <c r="U2585" t="s">
        <v>300</v>
      </c>
    </row>
    <row r="2586" spans="1:21" x14ac:dyDescent="0.3">
      <c r="A2586" s="1" t="s">
        <v>10785</v>
      </c>
      <c r="B2586" t="s">
        <v>313</v>
      </c>
      <c r="C2586" t="s">
        <v>10787</v>
      </c>
      <c r="D2586">
        <v>2575660</v>
      </c>
      <c r="E2586" t="s">
        <v>10785</v>
      </c>
      <c r="F2586" t="s">
        <v>1392</v>
      </c>
      <c r="G2586" t="s">
        <v>3904</v>
      </c>
      <c r="H2586">
        <v>3</v>
      </c>
      <c r="I2586" t="s">
        <v>10786</v>
      </c>
      <c r="J2586">
        <v>5</v>
      </c>
      <c r="K2586" s="1" t="s">
        <v>313</v>
      </c>
      <c r="L2586" t="s">
        <v>3637</v>
      </c>
      <c r="M2586">
        <v>16836</v>
      </c>
      <c r="N2586">
        <v>4</v>
      </c>
      <c r="O2586">
        <v>28</v>
      </c>
      <c r="P2586" t="s">
        <v>14438</v>
      </c>
      <c r="Q2586" t="s">
        <v>347</v>
      </c>
      <c r="R2586" t="s">
        <v>782</v>
      </c>
      <c r="T2586" t="s">
        <v>981</v>
      </c>
      <c r="U2586" t="s">
        <v>306</v>
      </c>
    </row>
    <row r="2587" spans="1:21" x14ac:dyDescent="0.3">
      <c r="A2587" s="1" t="s">
        <v>10788</v>
      </c>
      <c r="B2587" t="s">
        <v>323</v>
      </c>
      <c r="C2587" t="s">
        <v>10790</v>
      </c>
      <c r="D2587">
        <v>10598</v>
      </c>
      <c r="E2587" t="s">
        <v>10788</v>
      </c>
      <c r="G2587" t="s">
        <v>10791</v>
      </c>
      <c r="J2587">
        <v>88</v>
      </c>
      <c r="K2587" s="1" t="s">
        <v>323</v>
      </c>
      <c r="L2587" t="s">
        <v>10789</v>
      </c>
      <c r="M2587">
        <v>2332</v>
      </c>
      <c r="N2587">
        <v>9</v>
      </c>
      <c r="O2587">
        <v>33</v>
      </c>
      <c r="P2587" t="s">
        <v>14439</v>
      </c>
      <c r="Q2587" t="s">
        <v>320</v>
      </c>
      <c r="R2587" t="s">
        <v>518</v>
      </c>
      <c r="T2587" t="s">
        <v>5262</v>
      </c>
      <c r="U2587" t="s">
        <v>296</v>
      </c>
    </row>
    <row r="2588" spans="1:21" x14ac:dyDescent="0.3">
      <c r="A2588" s="1" t="s">
        <v>10792</v>
      </c>
      <c r="B2588" t="s">
        <v>350</v>
      </c>
      <c r="C2588" t="s">
        <v>10793</v>
      </c>
      <c r="D2588">
        <v>16841</v>
      </c>
      <c r="E2588" t="s">
        <v>10792</v>
      </c>
      <c r="G2588" t="s">
        <v>5925</v>
      </c>
      <c r="H2588">
        <v>3</v>
      </c>
      <c r="J2588">
        <v>83</v>
      </c>
      <c r="K2588" s="1" t="s">
        <v>350</v>
      </c>
      <c r="L2588" t="s">
        <v>1019</v>
      </c>
      <c r="M2588">
        <v>16689</v>
      </c>
      <c r="N2588">
        <v>5</v>
      </c>
      <c r="O2588">
        <v>29</v>
      </c>
      <c r="P2588" t="s">
        <v>14440</v>
      </c>
      <c r="Q2588" t="s">
        <v>347</v>
      </c>
      <c r="R2588" t="s">
        <v>794</v>
      </c>
      <c r="S2588" t="s">
        <v>512</v>
      </c>
      <c r="T2588" t="s">
        <v>676</v>
      </c>
      <c r="U2588" t="s">
        <v>513</v>
      </c>
    </row>
    <row r="2589" spans="1:21" x14ac:dyDescent="0.3">
      <c r="A2589" s="1" t="s">
        <v>191</v>
      </c>
      <c r="B2589" t="s">
        <v>313</v>
      </c>
      <c r="C2589" t="s">
        <v>10795</v>
      </c>
      <c r="D2589">
        <v>14881</v>
      </c>
      <c r="E2589" t="s">
        <v>191</v>
      </c>
      <c r="F2589" t="s">
        <v>418</v>
      </c>
      <c r="G2589" t="s">
        <v>7385</v>
      </c>
      <c r="H2589">
        <v>1</v>
      </c>
      <c r="I2589" t="s">
        <v>10794</v>
      </c>
      <c r="J2589">
        <v>3</v>
      </c>
      <c r="K2589" s="1" t="s">
        <v>313</v>
      </c>
      <c r="L2589" t="s">
        <v>523</v>
      </c>
      <c r="M2589">
        <v>14536</v>
      </c>
      <c r="N2589">
        <v>7</v>
      </c>
      <c r="O2589">
        <v>30</v>
      </c>
      <c r="P2589" t="s">
        <v>14441</v>
      </c>
      <c r="Q2589" t="s">
        <v>362</v>
      </c>
      <c r="R2589" t="s">
        <v>818</v>
      </c>
      <c r="T2589" t="s">
        <v>1426</v>
      </c>
      <c r="U2589" t="s">
        <v>300</v>
      </c>
    </row>
    <row r="2590" spans="1:21" x14ac:dyDescent="0.3">
      <c r="A2590" s="1" t="s">
        <v>10796</v>
      </c>
      <c r="B2590" t="s">
        <v>453</v>
      </c>
      <c r="C2590" t="s">
        <v>10797</v>
      </c>
      <c r="D2590">
        <v>16370</v>
      </c>
      <c r="E2590" t="s">
        <v>10796</v>
      </c>
      <c r="G2590" t="s">
        <v>4526</v>
      </c>
      <c r="J2590">
        <v>38</v>
      </c>
      <c r="K2590" s="1" t="s">
        <v>453</v>
      </c>
      <c r="L2590" t="s">
        <v>2438</v>
      </c>
      <c r="M2590">
        <v>15394</v>
      </c>
      <c r="N2590">
        <v>1</v>
      </c>
      <c r="O2590">
        <v>26</v>
      </c>
      <c r="P2590" t="s">
        <v>14442</v>
      </c>
      <c r="Q2590" t="s">
        <v>494</v>
      </c>
      <c r="R2590" t="s">
        <v>727</v>
      </c>
      <c r="T2590" t="s">
        <v>1035</v>
      </c>
      <c r="U2590" t="s">
        <v>296</v>
      </c>
    </row>
    <row r="2591" spans="1:21" x14ac:dyDescent="0.3">
      <c r="A2591" s="1" t="s">
        <v>10798</v>
      </c>
      <c r="B2591" t="s">
        <v>350</v>
      </c>
      <c r="C2591" t="s">
        <v>10800</v>
      </c>
      <c r="D2591">
        <v>3893002</v>
      </c>
      <c r="E2591" t="s">
        <v>10798</v>
      </c>
      <c r="G2591" t="s">
        <v>6670</v>
      </c>
      <c r="J2591">
        <v>14</v>
      </c>
      <c r="K2591" s="1" t="s">
        <v>350</v>
      </c>
      <c r="L2591" t="s">
        <v>10799</v>
      </c>
      <c r="M2591">
        <v>17380</v>
      </c>
      <c r="N2591">
        <v>1</v>
      </c>
      <c r="O2591">
        <v>28</v>
      </c>
      <c r="P2591" t="s">
        <v>14443</v>
      </c>
      <c r="Q2591" t="s">
        <v>362</v>
      </c>
      <c r="R2591" t="s">
        <v>571</v>
      </c>
      <c r="T2591" t="s">
        <v>843</v>
      </c>
      <c r="U2591" t="s">
        <v>296</v>
      </c>
    </row>
    <row r="2592" spans="1:21" x14ac:dyDescent="0.3">
      <c r="A2592" s="1" t="s">
        <v>14</v>
      </c>
      <c r="B2592" t="s">
        <v>453</v>
      </c>
      <c r="C2592" t="s">
        <v>10802</v>
      </c>
      <c r="D2592">
        <v>14885</v>
      </c>
      <c r="E2592" t="s">
        <v>14</v>
      </c>
      <c r="F2592" t="s">
        <v>329</v>
      </c>
      <c r="G2592" t="s">
        <v>8076</v>
      </c>
      <c r="H2592">
        <v>3</v>
      </c>
      <c r="I2592" t="s">
        <v>10801</v>
      </c>
      <c r="J2592">
        <v>22</v>
      </c>
      <c r="K2592" s="1" t="s">
        <v>453</v>
      </c>
      <c r="L2592" t="s">
        <v>1121</v>
      </c>
      <c r="M2592">
        <v>14385</v>
      </c>
      <c r="N2592">
        <v>7</v>
      </c>
      <c r="O2592">
        <v>30</v>
      </c>
      <c r="P2592" t="s">
        <v>14444</v>
      </c>
      <c r="Q2592" t="s">
        <v>494</v>
      </c>
      <c r="R2592" t="s">
        <v>215</v>
      </c>
      <c r="T2592" t="s">
        <v>5445</v>
      </c>
      <c r="U2592" t="s">
        <v>300</v>
      </c>
    </row>
    <row r="2593" spans="1:21" x14ac:dyDescent="0.3">
      <c r="A2593" s="1" t="s">
        <v>10803</v>
      </c>
      <c r="B2593" t="s">
        <v>350</v>
      </c>
      <c r="C2593" t="s">
        <v>10804</v>
      </c>
      <c r="D2593">
        <v>12913</v>
      </c>
      <c r="E2593" t="s">
        <v>10803</v>
      </c>
      <c r="G2593" t="s">
        <v>10805</v>
      </c>
      <c r="H2593">
        <v>4</v>
      </c>
      <c r="J2593">
        <v>14</v>
      </c>
      <c r="K2593" s="1" t="s">
        <v>350</v>
      </c>
      <c r="L2593" t="s">
        <v>674</v>
      </c>
      <c r="M2593">
        <v>18740</v>
      </c>
      <c r="N2593">
        <v>1</v>
      </c>
      <c r="O2593">
        <v>31</v>
      </c>
      <c r="P2593" t="s">
        <v>14445</v>
      </c>
      <c r="Q2593" t="s">
        <v>347</v>
      </c>
      <c r="R2593" t="s">
        <v>544</v>
      </c>
      <c r="T2593" t="s">
        <v>9079</v>
      </c>
      <c r="U2593" t="s">
        <v>296</v>
      </c>
    </row>
    <row r="2594" spans="1:21" x14ac:dyDescent="0.3">
      <c r="A2594" s="1" t="s">
        <v>10806</v>
      </c>
      <c r="B2594" t="s">
        <v>350</v>
      </c>
      <c r="C2594" t="s">
        <v>10809</v>
      </c>
      <c r="E2594" t="s">
        <v>10806</v>
      </c>
      <c r="G2594" t="s">
        <v>7996</v>
      </c>
      <c r="J2594">
        <v>48</v>
      </c>
      <c r="K2594" s="1" t="s">
        <v>350</v>
      </c>
      <c r="L2594" t="s">
        <v>10808</v>
      </c>
      <c r="M2594">
        <v>21418</v>
      </c>
      <c r="N2594">
        <v>0</v>
      </c>
      <c r="O2594">
        <v>23</v>
      </c>
      <c r="P2594" t="s">
        <v>14446</v>
      </c>
      <c r="Q2594" t="s">
        <v>320</v>
      </c>
      <c r="R2594" t="s">
        <v>432</v>
      </c>
      <c r="T2594" t="s">
        <v>10807</v>
      </c>
      <c r="U2594" t="s">
        <v>296</v>
      </c>
    </row>
    <row r="2595" spans="1:21" x14ac:dyDescent="0.3">
      <c r="A2595" s="1" t="s">
        <v>10810</v>
      </c>
      <c r="C2595" t="s">
        <v>10812</v>
      </c>
      <c r="E2595" t="s">
        <v>10810</v>
      </c>
      <c r="J2595">
        <v>0</v>
      </c>
      <c r="K2595" s="1" t="s">
        <v>297</v>
      </c>
      <c r="L2595" t="s">
        <v>10811</v>
      </c>
      <c r="M2595">
        <v>18817</v>
      </c>
      <c r="N2595">
        <v>0</v>
      </c>
      <c r="P2595" t="s">
        <v>14447</v>
      </c>
      <c r="Q2595" t="s">
        <v>297</v>
      </c>
      <c r="R2595" t="s">
        <v>297</v>
      </c>
      <c r="T2595" t="s">
        <v>1211</v>
      </c>
      <c r="U2595" t="s">
        <v>296</v>
      </c>
    </row>
    <row r="2596" spans="1:21" x14ac:dyDescent="0.3">
      <c r="A2596" s="1" t="s">
        <v>444</v>
      </c>
      <c r="B2596" t="s">
        <v>453</v>
      </c>
      <c r="C2596" t="s">
        <v>10813</v>
      </c>
      <c r="E2596" t="s">
        <v>444</v>
      </c>
      <c r="G2596" t="s">
        <v>10814</v>
      </c>
      <c r="J2596">
        <v>46</v>
      </c>
      <c r="K2596" s="1" t="s">
        <v>453</v>
      </c>
      <c r="L2596" t="s">
        <v>3853</v>
      </c>
      <c r="M2596">
        <v>6047</v>
      </c>
      <c r="N2596">
        <v>6</v>
      </c>
      <c r="O2596">
        <v>33</v>
      </c>
      <c r="P2596" t="s">
        <v>14448</v>
      </c>
      <c r="Q2596" t="s">
        <v>347</v>
      </c>
      <c r="R2596" t="s">
        <v>840</v>
      </c>
      <c r="T2596" t="s">
        <v>530</v>
      </c>
      <c r="U2596" t="s">
        <v>296</v>
      </c>
    </row>
    <row r="2597" spans="1:21" x14ac:dyDescent="0.3">
      <c r="A2597" s="1" t="s">
        <v>10815</v>
      </c>
      <c r="B2597" t="s">
        <v>350</v>
      </c>
      <c r="C2597" t="s">
        <v>10816</v>
      </c>
      <c r="E2597" t="s">
        <v>10815</v>
      </c>
      <c r="G2597" t="s">
        <v>10817</v>
      </c>
      <c r="J2597">
        <v>18</v>
      </c>
      <c r="K2597" s="1" t="s">
        <v>350</v>
      </c>
      <c r="L2597" t="s">
        <v>7576</v>
      </c>
      <c r="M2597">
        <v>18484</v>
      </c>
      <c r="N2597">
        <v>0</v>
      </c>
      <c r="O2597">
        <v>24</v>
      </c>
      <c r="P2597" t="s">
        <v>14449</v>
      </c>
      <c r="Q2597" t="s">
        <v>403</v>
      </c>
      <c r="R2597" t="s">
        <v>487</v>
      </c>
      <c r="T2597" t="s">
        <v>1622</v>
      </c>
      <c r="U2597" t="s">
        <v>296</v>
      </c>
    </row>
    <row r="2598" spans="1:21" x14ac:dyDescent="0.3">
      <c r="A2598" s="1" t="s">
        <v>10818</v>
      </c>
      <c r="B2598" t="s">
        <v>350</v>
      </c>
      <c r="C2598" t="s">
        <v>10822</v>
      </c>
      <c r="D2598">
        <v>3116155</v>
      </c>
      <c r="E2598" t="s">
        <v>10818</v>
      </c>
      <c r="F2598" t="s">
        <v>525</v>
      </c>
      <c r="G2598" t="s">
        <v>5073</v>
      </c>
      <c r="I2598" t="s">
        <v>10821</v>
      </c>
      <c r="J2598">
        <v>80</v>
      </c>
      <c r="K2598" s="1" t="s">
        <v>350</v>
      </c>
      <c r="L2598" t="s">
        <v>10820</v>
      </c>
      <c r="M2598">
        <v>20073</v>
      </c>
      <c r="N2598">
        <v>1</v>
      </c>
      <c r="O2598">
        <v>23</v>
      </c>
      <c r="P2598" t="s">
        <v>14450</v>
      </c>
      <c r="Q2598" t="s">
        <v>347</v>
      </c>
      <c r="R2598" t="s">
        <v>438</v>
      </c>
      <c r="T2598" t="s">
        <v>10819</v>
      </c>
      <c r="U2598" t="s">
        <v>306</v>
      </c>
    </row>
    <row r="2599" spans="1:21" x14ac:dyDescent="0.3">
      <c r="A2599" s="1" t="s">
        <v>10823</v>
      </c>
      <c r="C2599" t="s">
        <v>10825</v>
      </c>
      <c r="E2599" t="s">
        <v>10823</v>
      </c>
      <c r="J2599">
        <v>0</v>
      </c>
      <c r="K2599" s="1" t="s">
        <v>297</v>
      </c>
      <c r="L2599" t="s">
        <v>10824</v>
      </c>
      <c r="M2599">
        <v>17836</v>
      </c>
      <c r="N2599">
        <v>0</v>
      </c>
      <c r="P2599" t="s">
        <v>14451</v>
      </c>
      <c r="Q2599" t="s">
        <v>297</v>
      </c>
      <c r="R2599" t="s">
        <v>297</v>
      </c>
      <c r="T2599" t="s">
        <v>1985</v>
      </c>
      <c r="U2599" t="s">
        <v>296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F318"/>
  <sheetViews>
    <sheetView workbookViewId="0">
      <selection activeCell="D24" sqref="D24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9.5546875" bestFit="1" customWidth="1"/>
    <col min="4" max="4" width="8.77734375" bestFit="1" customWidth="1"/>
    <col min="5" max="5" width="7.5546875" bestFit="1" customWidth="1"/>
    <col min="6" max="6" width="10" bestFit="1" customWidth="1"/>
    <col min="7" max="7" width="8.33203125" bestFit="1" customWidth="1"/>
    <col min="8" max="8" width="6.6640625" bestFit="1" customWidth="1"/>
    <col min="9" max="9" width="9.109375" bestFit="1" customWidth="1"/>
    <col min="10" max="10" width="17.109375" bestFit="1" customWidth="1"/>
    <col min="11" max="12" width="15.88671875" bestFit="1" customWidth="1"/>
    <col min="13" max="13" width="12.44140625" bestFit="1" customWidth="1"/>
    <col min="14" max="14" width="29.5546875" bestFit="1" customWidth="1"/>
    <col min="15" max="15" width="8.109375" bestFit="1" customWidth="1"/>
  </cols>
  <sheetData>
    <row r="1" spans="1:6" x14ac:dyDescent="0.3">
      <c r="A1" t="s">
        <v>0</v>
      </c>
      <c r="B1" t="s">
        <v>261</v>
      </c>
      <c r="C1" t="s">
        <v>285</v>
      </c>
      <c r="D1" t="s">
        <v>14531</v>
      </c>
      <c r="E1" t="s">
        <v>282</v>
      </c>
      <c r="F1" t="s">
        <v>274</v>
      </c>
    </row>
    <row r="2" spans="1:6" x14ac:dyDescent="0.3">
      <c r="A2">
        <v>1</v>
      </c>
      <c r="B2" t="s">
        <v>264</v>
      </c>
      <c r="C2" t="s">
        <v>1717</v>
      </c>
      <c r="D2" t="s">
        <v>14532</v>
      </c>
      <c r="E2" t="s">
        <v>922</v>
      </c>
      <c r="F2" t="s">
        <v>313</v>
      </c>
    </row>
    <row r="3" spans="1:6" x14ac:dyDescent="0.3">
      <c r="A3">
        <v>1</v>
      </c>
      <c r="B3" t="s">
        <v>264</v>
      </c>
      <c r="C3" t="s">
        <v>6248</v>
      </c>
      <c r="D3" t="s">
        <v>14532</v>
      </c>
      <c r="E3" t="s">
        <v>304</v>
      </c>
      <c r="F3" t="s">
        <v>350</v>
      </c>
    </row>
    <row r="4" spans="1:6" x14ac:dyDescent="0.3">
      <c r="A4">
        <v>1</v>
      </c>
      <c r="B4" t="s">
        <v>264</v>
      </c>
      <c r="C4" t="s">
        <v>10802</v>
      </c>
      <c r="D4" t="s">
        <v>14532</v>
      </c>
      <c r="E4" t="s">
        <v>329</v>
      </c>
      <c r="F4" t="s">
        <v>453</v>
      </c>
    </row>
    <row r="5" spans="1:6" x14ac:dyDescent="0.3">
      <c r="A5">
        <v>1</v>
      </c>
      <c r="B5" t="s">
        <v>264</v>
      </c>
      <c r="C5" t="s">
        <v>10084</v>
      </c>
      <c r="D5" t="s">
        <v>14532</v>
      </c>
      <c r="E5" t="s">
        <v>367</v>
      </c>
      <c r="F5" t="s">
        <v>350</v>
      </c>
    </row>
    <row r="6" spans="1:6" x14ac:dyDescent="0.3">
      <c r="A6">
        <v>1</v>
      </c>
      <c r="B6" t="s">
        <v>264</v>
      </c>
      <c r="C6" t="s">
        <v>9544</v>
      </c>
      <c r="D6" t="s">
        <v>14532</v>
      </c>
      <c r="E6" t="s">
        <v>308</v>
      </c>
      <c r="F6" t="s">
        <v>439</v>
      </c>
    </row>
    <row r="7" spans="1:6" x14ac:dyDescent="0.3">
      <c r="A7">
        <v>1</v>
      </c>
      <c r="B7" t="s">
        <v>264</v>
      </c>
      <c r="C7" t="s">
        <v>1722</v>
      </c>
      <c r="D7" t="s">
        <v>14532</v>
      </c>
      <c r="E7" t="s">
        <v>299</v>
      </c>
      <c r="F7" t="s">
        <v>323</v>
      </c>
    </row>
    <row r="8" spans="1:6" x14ac:dyDescent="0.3">
      <c r="A8">
        <v>1</v>
      </c>
      <c r="B8" t="s">
        <v>264</v>
      </c>
      <c r="C8" t="s">
        <v>6291</v>
      </c>
      <c r="D8" t="s">
        <v>14532</v>
      </c>
      <c r="E8" t="s">
        <v>367</v>
      </c>
      <c r="F8" t="s">
        <v>453</v>
      </c>
    </row>
    <row r="9" spans="1:6" x14ac:dyDescent="0.3">
      <c r="A9">
        <v>1</v>
      </c>
      <c r="B9" t="s">
        <v>264</v>
      </c>
      <c r="C9" t="s">
        <v>8923</v>
      </c>
      <c r="D9" t="s">
        <v>14532</v>
      </c>
      <c r="E9" t="s">
        <v>373</v>
      </c>
      <c r="F9" t="s">
        <v>323</v>
      </c>
    </row>
    <row r="10" spans="1:6" x14ac:dyDescent="0.3">
      <c r="A10">
        <v>1</v>
      </c>
      <c r="B10" t="s">
        <v>264</v>
      </c>
      <c r="C10" t="s">
        <v>3352</v>
      </c>
      <c r="D10" t="s">
        <v>14532</v>
      </c>
      <c r="E10" t="s">
        <v>539</v>
      </c>
      <c r="F10" t="s">
        <v>453</v>
      </c>
    </row>
    <row r="11" spans="1:6" x14ac:dyDescent="0.3">
      <c r="A11">
        <v>1</v>
      </c>
      <c r="B11" t="s">
        <v>264</v>
      </c>
      <c r="C11" t="s">
        <v>4318</v>
      </c>
      <c r="D11" t="s">
        <v>14532</v>
      </c>
      <c r="E11" t="s">
        <v>446</v>
      </c>
      <c r="F11" t="s">
        <v>350</v>
      </c>
    </row>
    <row r="12" spans="1:6" x14ac:dyDescent="0.3">
      <c r="A12">
        <v>1</v>
      </c>
      <c r="B12" t="s">
        <v>264</v>
      </c>
      <c r="C12" t="s">
        <v>10211</v>
      </c>
      <c r="D12" t="s">
        <v>14532</v>
      </c>
      <c r="E12" t="s">
        <v>922</v>
      </c>
      <c r="F12" t="s">
        <v>350</v>
      </c>
    </row>
    <row r="13" spans="1:6" x14ac:dyDescent="0.3">
      <c r="A13">
        <v>1</v>
      </c>
      <c r="B13" t="s">
        <v>264</v>
      </c>
      <c r="C13" t="s">
        <v>2319</v>
      </c>
      <c r="D13" t="s">
        <v>14532</v>
      </c>
      <c r="E13" t="s">
        <v>917</v>
      </c>
      <c r="F13" t="s">
        <v>350</v>
      </c>
    </row>
    <row r="14" spans="1:6" x14ac:dyDescent="0.3">
      <c r="A14">
        <v>1</v>
      </c>
      <c r="B14" t="s">
        <v>264</v>
      </c>
      <c r="C14" t="s">
        <v>8129</v>
      </c>
      <c r="D14" t="s">
        <v>14532</v>
      </c>
      <c r="E14" t="s">
        <v>647</v>
      </c>
      <c r="F14" t="s">
        <v>350</v>
      </c>
    </row>
    <row r="15" spans="1:6" x14ac:dyDescent="0.3">
      <c r="A15">
        <v>1</v>
      </c>
      <c r="B15" t="s">
        <v>264</v>
      </c>
      <c r="C15" t="s">
        <v>1311</v>
      </c>
      <c r="D15" t="s">
        <v>14532</v>
      </c>
      <c r="E15" t="s">
        <v>539</v>
      </c>
      <c r="F15" t="s">
        <v>453</v>
      </c>
    </row>
    <row r="16" spans="1:6" x14ac:dyDescent="0.3">
      <c r="A16">
        <v>1</v>
      </c>
      <c r="B16" t="s">
        <v>264</v>
      </c>
      <c r="C16" t="s">
        <v>5586</v>
      </c>
      <c r="D16" t="s">
        <v>14532</v>
      </c>
      <c r="E16" t="s">
        <v>748</v>
      </c>
      <c r="F16" t="s">
        <v>350</v>
      </c>
    </row>
    <row r="17" spans="1:6" x14ac:dyDescent="0.3">
      <c r="A17">
        <v>1</v>
      </c>
      <c r="B17" t="s">
        <v>264</v>
      </c>
      <c r="C17" t="s">
        <v>6996</v>
      </c>
      <c r="D17" t="s">
        <v>14532</v>
      </c>
      <c r="E17" t="s">
        <v>299</v>
      </c>
      <c r="F17" t="s">
        <v>350</v>
      </c>
    </row>
    <row r="18" spans="1:6" x14ac:dyDescent="0.3">
      <c r="A18">
        <v>1</v>
      </c>
      <c r="B18" t="s">
        <v>264</v>
      </c>
      <c r="C18" t="s">
        <v>5169</v>
      </c>
      <c r="D18" t="s">
        <v>14532</v>
      </c>
      <c r="E18" t="s">
        <v>1208</v>
      </c>
      <c r="F18" t="s">
        <v>323</v>
      </c>
    </row>
    <row r="19" spans="1:6" x14ac:dyDescent="0.3">
      <c r="A19">
        <v>1</v>
      </c>
      <c r="B19" t="s">
        <v>264</v>
      </c>
      <c r="C19" t="s">
        <v>4087</v>
      </c>
      <c r="D19" t="s">
        <v>14532</v>
      </c>
      <c r="E19" t="s">
        <v>672</v>
      </c>
      <c r="F19" t="s">
        <v>350</v>
      </c>
    </row>
    <row r="20" spans="1:6" x14ac:dyDescent="0.3">
      <c r="A20">
        <v>1</v>
      </c>
      <c r="B20" t="s">
        <v>264</v>
      </c>
      <c r="C20" t="s">
        <v>5351</v>
      </c>
      <c r="D20" t="s">
        <v>14532</v>
      </c>
      <c r="E20" t="s">
        <v>354</v>
      </c>
      <c r="F20" t="s">
        <v>350</v>
      </c>
    </row>
    <row r="21" spans="1:6" x14ac:dyDescent="0.3">
      <c r="A21">
        <v>1</v>
      </c>
      <c r="B21" t="s">
        <v>264</v>
      </c>
      <c r="C21" t="s">
        <v>2997</v>
      </c>
      <c r="D21" t="s">
        <v>14532</v>
      </c>
      <c r="E21" t="s">
        <v>418</v>
      </c>
      <c r="F21" t="s">
        <v>453</v>
      </c>
    </row>
    <row r="22" spans="1:6" x14ac:dyDescent="0.3">
      <c r="A22">
        <v>1</v>
      </c>
      <c r="B22" t="s">
        <v>264</v>
      </c>
      <c r="C22" t="s">
        <v>4153</v>
      </c>
      <c r="D22" t="s">
        <v>14532</v>
      </c>
      <c r="E22" t="s">
        <v>555</v>
      </c>
      <c r="F22" t="s">
        <v>313</v>
      </c>
    </row>
    <row r="23" spans="1:6" x14ac:dyDescent="0.3">
      <c r="A23">
        <v>1</v>
      </c>
      <c r="B23" t="s">
        <v>264</v>
      </c>
      <c r="C23" t="s">
        <v>9514</v>
      </c>
      <c r="D23" t="s">
        <v>14532</v>
      </c>
      <c r="E23" t="s">
        <v>316</v>
      </c>
      <c r="F23" t="s">
        <v>453</v>
      </c>
    </row>
    <row r="24" spans="1:6" x14ac:dyDescent="0.3">
      <c r="A24">
        <v>1</v>
      </c>
      <c r="B24" t="s">
        <v>264</v>
      </c>
      <c r="C24" t="s">
        <v>5305</v>
      </c>
      <c r="D24" t="s">
        <v>14532</v>
      </c>
      <c r="E24" t="s">
        <v>647</v>
      </c>
      <c r="F24" t="s">
        <v>350</v>
      </c>
    </row>
    <row r="25" spans="1:6" x14ac:dyDescent="0.3">
      <c r="A25">
        <v>1</v>
      </c>
      <c r="B25" t="s">
        <v>264</v>
      </c>
      <c r="C25" t="s">
        <v>2882</v>
      </c>
      <c r="D25" t="s">
        <v>14532</v>
      </c>
      <c r="E25" t="s">
        <v>555</v>
      </c>
      <c r="F25" t="s">
        <v>350</v>
      </c>
    </row>
    <row r="26" spans="1:6" x14ac:dyDescent="0.3">
      <c r="A26">
        <v>1</v>
      </c>
      <c r="B26" t="s">
        <v>264</v>
      </c>
      <c r="C26" t="s">
        <v>1631</v>
      </c>
      <c r="D26" t="s">
        <v>14532</v>
      </c>
      <c r="E26" t="s">
        <v>901</v>
      </c>
      <c r="F26" t="s">
        <v>350</v>
      </c>
    </row>
    <row r="27" spans="1:6" x14ac:dyDescent="0.3">
      <c r="A27">
        <v>1</v>
      </c>
      <c r="B27" t="s">
        <v>264</v>
      </c>
      <c r="C27" t="s">
        <v>7661</v>
      </c>
      <c r="D27" t="s">
        <v>14532</v>
      </c>
      <c r="E27" t="s">
        <v>316</v>
      </c>
      <c r="F27" t="s">
        <v>453</v>
      </c>
    </row>
    <row r="28" spans="1:6" x14ac:dyDescent="0.3">
      <c r="A28">
        <v>1</v>
      </c>
      <c r="B28" t="s">
        <v>264</v>
      </c>
      <c r="C28" t="s">
        <v>14485</v>
      </c>
      <c r="D28" t="s">
        <v>14533</v>
      </c>
    </row>
    <row r="29" spans="1:6" x14ac:dyDescent="0.3">
      <c r="A29">
        <v>1</v>
      </c>
      <c r="B29" t="s">
        <v>264</v>
      </c>
      <c r="C29" t="s">
        <v>14495</v>
      </c>
      <c r="D29" t="s">
        <v>14533</v>
      </c>
    </row>
    <row r="30" spans="1:6" x14ac:dyDescent="0.3">
      <c r="A30">
        <v>1</v>
      </c>
      <c r="B30" t="s">
        <v>264</v>
      </c>
      <c r="C30" t="s">
        <v>14515</v>
      </c>
      <c r="D30" t="s">
        <v>14533</v>
      </c>
    </row>
    <row r="31" spans="1:6" x14ac:dyDescent="0.3">
      <c r="A31">
        <v>1</v>
      </c>
      <c r="B31" t="s">
        <v>264</v>
      </c>
      <c r="C31" t="s">
        <v>14518</v>
      </c>
      <c r="D31" t="s">
        <v>14533</v>
      </c>
    </row>
    <row r="32" spans="1:6" x14ac:dyDescent="0.3">
      <c r="A32">
        <v>1</v>
      </c>
      <c r="B32" t="s">
        <v>264</v>
      </c>
      <c r="C32" t="s">
        <v>14525</v>
      </c>
      <c r="D32" t="s">
        <v>14533</v>
      </c>
    </row>
    <row r="33" spans="1:6" x14ac:dyDescent="0.3">
      <c r="A33">
        <v>2</v>
      </c>
      <c r="B33" t="s">
        <v>267</v>
      </c>
      <c r="C33" t="s">
        <v>6896</v>
      </c>
      <c r="D33" t="s">
        <v>14532</v>
      </c>
      <c r="E33" t="s">
        <v>412</v>
      </c>
      <c r="F33" t="s">
        <v>350</v>
      </c>
    </row>
    <row r="34" spans="1:6" x14ac:dyDescent="0.3">
      <c r="A34">
        <v>2</v>
      </c>
      <c r="B34" t="s">
        <v>267</v>
      </c>
      <c r="C34" t="s">
        <v>8837</v>
      </c>
      <c r="D34" t="s">
        <v>14532</v>
      </c>
      <c r="E34" t="s">
        <v>1208</v>
      </c>
      <c r="F34" t="s">
        <v>350</v>
      </c>
    </row>
    <row r="35" spans="1:6" x14ac:dyDescent="0.3">
      <c r="A35">
        <v>2</v>
      </c>
      <c r="B35" t="s">
        <v>267</v>
      </c>
      <c r="C35" t="s">
        <v>5173</v>
      </c>
      <c r="D35" t="s">
        <v>14532</v>
      </c>
      <c r="E35" t="s">
        <v>412</v>
      </c>
      <c r="F35" t="s">
        <v>323</v>
      </c>
    </row>
    <row r="36" spans="1:6" x14ac:dyDescent="0.3">
      <c r="A36">
        <v>2</v>
      </c>
      <c r="B36" t="s">
        <v>267</v>
      </c>
      <c r="C36" t="s">
        <v>5604</v>
      </c>
      <c r="D36" t="s">
        <v>14532</v>
      </c>
      <c r="E36" t="s">
        <v>880</v>
      </c>
      <c r="F36" t="s">
        <v>350</v>
      </c>
    </row>
    <row r="37" spans="1:6" x14ac:dyDescent="0.3">
      <c r="A37">
        <v>2</v>
      </c>
      <c r="B37" t="s">
        <v>267</v>
      </c>
      <c r="C37" t="s">
        <v>8158</v>
      </c>
      <c r="D37" t="s">
        <v>14532</v>
      </c>
      <c r="E37" t="s">
        <v>697</v>
      </c>
      <c r="F37" t="s">
        <v>453</v>
      </c>
    </row>
    <row r="38" spans="1:6" x14ac:dyDescent="0.3">
      <c r="A38">
        <v>2</v>
      </c>
      <c r="B38" t="s">
        <v>267</v>
      </c>
      <c r="C38" t="s">
        <v>8667</v>
      </c>
      <c r="D38" t="s">
        <v>14532</v>
      </c>
      <c r="E38" t="s">
        <v>539</v>
      </c>
      <c r="F38" t="s">
        <v>350</v>
      </c>
    </row>
    <row r="39" spans="1:6" x14ac:dyDescent="0.3">
      <c r="A39">
        <v>2</v>
      </c>
      <c r="B39" t="s">
        <v>267</v>
      </c>
      <c r="C39" t="s">
        <v>7011</v>
      </c>
      <c r="D39" t="s">
        <v>14532</v>
      </c>
      <c r="E39" t="s">
        <v>418</v>
      </c>
      <c r="F39" t="s">
        <v>350</v>
      </c>
    </row>
    <row r="40" spans="1:6" x14ac:dyDescent="0.3">
      <c r="A40">
        <v>2</v>
      </c>
      <c r="B40" t="s">
        <v>267</v>
      </c>
      <c r="C40" t="s">
        <v>8161</v>
      </c>
      <c r="D40" t="s">
        <v>14532</v>
      </c>
      <c r="E40" t="s">
        <v>917</v>
      </c>
      <c r="F40" t="s">
        <v>350</v>
      </c>
    </row>
    <row r="41" spans="1:6" x14ac:dyDescent="0.3">
      <c r="A41">
        <v>2</v>
      </c>
      <c r="B41" t="s">
        <v>267</v>
      </c>
      <c r="C41" t="s">
        <v>5977</v>
      </c>
      <c r="D41" t="s">
        <v>14532</v>
      </c>
      <c r="E41" t="s">
        <v>555</v>
      </c>
      <c r="F41" t="s">
        <v>453</v>
      </c>
    </row>
    <row r="42" spans="1:6" x14ac:dyDescent="0.3">
      <c r="A42">
        <v>2</v>
      </c>
      <c r="B42" t="s">
        <v>267</v>
      </c>
      <c r="C42" t="s">
        <v>6035</v>
      </c>
      <c r="D42" t="s">
        <v>14532</v>
      </c>
      <c r="E42" t="s">
        <v>354</v>
      </c>
      <c r="F42" t="s">
        <v>453</v>
      </c>
    </row>
    <row r="43" spans="1:6" x14ac:dyDescent="0.3">
      <c r="A43">
        <v>2</v>
      </c>
      <c r="B43" t="s">
        <v>267</v>
      </c>
      <c r="C43" t="s">
        <v>8008</v>
      </c>
      <c r="D43" t="s">
        <v>14532</v>
      </c>
      <c r="E43" t="s">
        <v>539</v>
      </c>
      <c r="F43" t="s">
        <v>323</v>
      </c>
    </row>
    <row r="44" spans="1:6" x14ac:dyDescent="0.3">
      <c r="A44">
        <v>2</v>
      </c>
      <c r="B44" t="s">
        <v>267</v>
      </c>
      <c r="C44" t="s">
        <v>3376</v>
      </c>
      <c r="D44" t="s">
        <v>14532</v>
      </c>
      <c r="E44" t="s">
        <v>880</v>
      </c>
      <c r="F44" t="s">
        <v>323</v>
      </c>
    </row>
    <row r="45" spans="1:6" x14ac:dyDescent="0.3">
      <c r="A45">
        <v>2</v>
      </c>
      <c r="B45" t="s">
        <v>267</v>
      </c>
      <c r="C45" t="s">
        <v>6018</v>
      </c>
      <c r="D45" t="s">
        <v>14532</v>
      </c>
      <c r="E45" t="s">
        <v>481</v>
      </c>
      <c r="F45" t="s">
        <v>453</v>
      </c>
    </row>
    <row r="46" spans="1:6" x14ac:dyDescent="0.3">
      <c r="A46">
        <v>2</v>
      </c>
      <c r="B46" t="s">
        <v>267</v>
      </c>
      <c r="C46" t="s">
        <v>5646</v>
      </c>
      <c r="D46" t="s">
        <v>14532</v>
      </c>
      <c r="E46" t="s">
        <v>710</v>
      </c>
      <c r="F46" t="s">
        <v>350</v>
      </c>
    </row>
    <row r="47" spans="1:6" x14ac:dyDescent="0.3">
      <c r="A47">
        <v>2</v>
      </c>
      <c r="B47" t="s">
        <v>267</v>
      </c>
      <c r="C47" t="s">
        <v>598</v>
      </c>
      <c r="D47" t="s">
        <v>14532</v>
      </c>
      <c r="E47" t="s">
        <v>573</v>
      </c>
      <c r="F47" t="s">
        <v>453</v>
      </c>
    </row>
    <row r="48" spans="1:6" x14ac:dyDescent="0.3">
      <c r="A48">
        <v>2</v>
      </c>
      <c r="B48" t="s">
        <v>267</v>
      </c>
      <c r="C48" t="s">
        <v>2564</v>
      </c>
      <c r="D48" t="s">
        <v>14532</v>
      </c>
      <c r="E48" t="s">
        <v>710</v>
      </c>
      <c r="F48" t="s">
        <v>313</v>
      </c>
    </row>
    <row r="49" spans="1:6" x14ac:dyDescent="0.3">
      <c r="A49">
        <v>2</v>
      </c>
      <c r="B49" t="s">
        <v>267</v>
      </c>
      <c r="C49" t="s">
        <v>9539</v>
      </c>
      <c r="D49" t="s">
        <v>14532</v>
      </c>
      <c r="E49" t="s">
        <v>525</v>
      </c>
      <c r="F49" t="s">
        <v>313</v>
      </c>
    </row>
    <row r="50" spans="1:6" x14ac:dyDescent="0.3">
      <c r="A50">
        <v>2</v>
      </c>
      <c r="B50" t="s">
        <v>267</v>
      </c>
      <c r="C50" t="s">
        <v>10233</v>
      </c>
      <c r="D50" t="s">
        <v>14532</v>
      </c>
      <c r="E50" t="s">
        <v>354</v>
      </c>
      <c r="F50" t="s">
        <v>453</v>
      </c>
    </row>
    <row r="51" spans="1:6" x14ac:dyDescent="0.3">
      <c r="A51">
        <v>2</v>
      </c>
      <c r="B51" t="s">
        <v>267</v>
      </c>
      <c r="C51" t="s">
        <v>1677</v>
      </c>
      <c r="D51" t="s">
        <v>14532</v>
      </c>
      <c r="E51" t="s">
        <v>481</v>
      </c>
      <c r="F51" t="s">
        <v>313</v>
      </c>
    </row>
    <row r="52" spans="1:6" x14ac:dyDescent="0.3">
      <c r="A52">
        <v>2</v>
      </c>
      <c r="B52" t="s">
        <v>267</v>
      </c>
      <c r="C52" t="s">
        <v>1268</v>
      </c>
      <c r="D52" t="s">
        <v>14532</v>
      </c>
      <c r="E52" t="s">
        <v>539</v>
      </c>
      <c r="F52" t="s">
        <v>439</v>
      </c>
    </row>
    <row r="53" spans="1:6" x14ac:dyDescent="0.3">
      <c r="A53">
        <v>2</v>
      </c>
      <c r="B53" t="s">
        <v>267</v>
      </c>
      <c r="C53" t="s">
        <v>8121</v>
      </c>
      <c r="D53" t="s">
        <v>14532</v>
      </c>
      <c r="E53" t="s">
        <v>1392</v>
      </c>
      <c r="F53" t="s">
        <v>453</v>
      </c>
    </row>
    <row r="54" spans="1:6" x14ac:dyDescent="0.3">
      <c r="A54">
        <v>2</v>
      </c>
      <c r="B54" t="s">
        <v>267</v>
      </c>
      <c r="C54" t="s">
        <v>3140</v>
      </c>
      <c r="D54" t="s">
        <v>14532</v>
      </c>
      <c r="E54" t="s">
        <v>308</v>
      </c>
      <c r="F54" t="s">
        <v>350</v>
      </c>
    </row>
    <row r="55" spans="1:6" x14ac:dyDescent="0.3">
      <c r="A55">
        <v>2</v>
      </c>
      <c r="B55" t="s">
        <v>267</v>
      </c>
      <c r="C55" t="s">
        <v>4562</v>
      </c>
      <c r="D55" t="s">
        <v>14532</v>
      </c>
      <c r="E55" t="s">
        <v>901</v>
      </c>
      <c r="F55" t="s">
        <v>453</v>
      </c>
    </row>
    <row r="56" spans="1:6" x14ac:dyDescent="0.3">
      <c r="A56">
        <v>2</v>
      </c>
      <c r="B56" t="s">
        <v>267</v>
      </c>
      <c r="C56" t="s">
        <v>14460</v>
      </c>
      <c r="D56" t="s">
        <v>14533</v>
      </c>
    </row>
    <row r="57" spans="1:6" x14ac:dyDescent="0.3">
      <c r="A57">
        <v>2</v>
      </c>
      <c r="B57" t="s">
        <v>267</v>
      </c>
      <c r="C57" t="s">
        <v>14467</v>
      </c>
      <c r="D57" t="s">
        <v>14533</v>
      </c>
    </row>
    <row r="58" spans="1:6" x14ac:dyDescent="0.3">
      <c r="A58">
        <v>2</v>
      </c>
      <c r="B58" t="s">
        <v>267</v>
      </c>
      <c r="C58" t="s">
        <v>14476</v>
      </c>
      <c r="D58" t="s">
        <v>14533</v>
      </c>
    </row>
    <row r="59" spans="1:6" x14ac:dyDescent="0.3">
      <c r="A59">
        <v>2</v>
      </c>
      <c r="B59" t="s">
        <v>267</v>
      </c>
      <c r="C59" t="s">
        <v>14500</v>
      </c>
      <c r="D59" t="s">
        <v>14533</v>
      </c>
    </row>
    <row r="60" spans="1:6" x14ac:dyDescent="0.3">
      <c r="A60">
        <v>2</v>
      </c>
      <c r="B60" t="s">
        <v>267</v>
      </c>
      <c r="C60" t="s">
        <v>14510</v>
      </c>
      <c r="D60" t="s">
        <v>14533</v>
      </c>
    </row>
    <row r="61" spans="1:6" x14ac:dyDescent="0.3">
      <c r="A61">
        <v>2</v>
      </c>
      <c r="B61" t="s">
        <v>267</v>
      </c>
      <c r="C61" t="s">
        <v>14520</v>
      </c>
      <c r="D61" t="s">
        <v>14533</v>
      </c>
    </row>
    <row r="62" spans="1:6" x14ac:dyDescent="0.3">
      <c r="A62">
        <v>3</v>
      </c>
      <c r="B62" t="s">
        <v>271</v>
      </c>
      <c r="C62" t="s">
        <v>993</v>
      </c>
      <c r="D62" t="s">
        <v>14532</v>
      </c>
      <c r="E62" t="s">
        <v>412</v>
      </c>
      <c r="F62" t="s">
        <v>350</v>
      </c>
    </row>
    <row r="63" spans="1:6" x14ac:dyDescent="0.3">
      <c r="A63">
        <v>3</v>
      </c>
      <c r="B63" t="s">
        <v>271</v>
      </c>
      <c r="C63" t="s">
        <v>4230</v>
      </c>
      <c r="D63" t="s">
        <v>14532</v>
      </c>
      <c r="E63" t="s">
        <v>367</v>
      </c>
      <c r="F63" t="s">
        <v>453</v>
      </c>
    </row>
    <row r="64" spans="1:6" x14ac:dyDescent="0.3">
      <c r="A64">
        <v>3</v>
      </c>
      <c r="B64" t="s">
        <v>271</v>
      </c>
      <c r="C64" t="s">
        <v>6463</v>
      </c>
      <c r="D64" t="s">
        <v>14532</v>
      </c>
      <c r="E64" t="s">
        <v>446</v>
      </c>
      <c r="F64" t="s">
        <v>453</v>
      </c>
    </row>
    <row r="65" spans="1:6" x14ac:dyDescent="0.3">
      <c r="A65">
        <v>3</v>
      </c>
      <c r="B65" t="s">
        <v>271</v>
      </c>
      <c r="C65" t="s">
        <v>5667</v>
      </c>
      <c r="D65" t="s">
        <v>14532</v>
      </c>
      <c r="E65" t="s">
        <v>672</v>
      </c>
      <c r="F65" t="s">
        <v>350</v>
      </c>
    </row>
    <row r="66" spans="1:6" x14ac:dyDescent="0.3">
      <c r="A66">
        <v>3</v>
      </c>
      <c r="B66" t="s">
        <v>271</v>
      </c>
      <c r="C66" t="s">
        <v>7311</v>
      </c>
      <c r="D66" t="s">
        <v>14532</v>
      </c>
      <c r="E66" t="s">
        <v>354</v>
      </c>
      <c r="F66" t="s">
        <v>453</v>
      </c>
    </row>
    <row r="67" spans="1:6" x14ac:dyDescent="0.3">
      <c r="A67">
        <v>3</v>
      </c>
      <c r="B67" t="s">
        <v>271</v>
      </c>
      <c r="C67" t="s">
        <v>4195</v>
      </c>
      <c r="D67" t="s">
        <v>14532</v>
      </c>
      <c r="E67" t="s">
        <v>373</v>
      </c>
      <c r="F67" t="s">
        <v>350</v>
      </c>
    </row>
    <row r="68" spans="1:6" x14ac:dyDescent="0.3">
      <c r="A68">
        <v>3</v>
      </c>
      <c r="B68" t="s">
        <v>271</v>
      </c>
      <c r="C68" t="s">
        <v>5061</v>
      </c>
      <c r="D68" t="s">
        <v>14532</v>
      </c>
      <c r="E68" t="s">
        <v>308</v>
      </c>
      <c r="F68" t="s">
        <v>453</v>
      </c>
    </row>
    <row r="69" spans="1:6" x14ac:dyDescent="0.3">
      <c r="A69">
        <v>3</v>
      </c>
      <c r="B69" t="s">
        <v>271</v>
      </c>
      <c r="C69" t="s">
        <v>6793</v>
      </c>
      <c r="D69" t="s">
        <v>14532</v>
      </c>
      <c r="E69" t="s">
        <v>880</v>
      </c>
      <c r="F69" t="s">
        <v>350</v>
      </c>
    </row>
    <row r="70" spans="1:6" x14ac:dyDescent="0.3">
      <c r="A70">
        <v>3</v>
      </c>
      <c r="B70" t="s">
        <v>271</v>
      </c>
      <c r="C70" t="s">
        <v>10275</v>
      </c>
      <c r="D70" t="s">
        <v>14532</v>
      </c>
      <c r="E70" t="s">
        <v>342</v>
      </c>
      <c r="F70" t="s">
        <v>350</v>
      </c>
    </row>
    <row r="71" spans="1:6" x14ac:dyDescent="0.3">
      <c r="A71">
        <v>3</v>
      </c>
      <c r="B71" t="s">
        <v>271</v>
      </c>
      <c r="C71" t="s">
        <v>8763</v>
      </c>
      <c r="D71" t="s">
        <v>14532</v>
      </c>
      <c r="E71" t="s">
        <v>672</v>
      </c>
      <c r="F71" t="s">
        <v>323</v>
      </c>
    </row>
    <row r="72" spans="1:6" x14ac:dyDescent="0.3">
      <c r="A72">
        <v>3</v>
      </c>
      <c r="B72" t="s">
        <v>271</v>
      </c>
      <c r="C72" t="s">
        <v>7840</v>
      </c>
      <c r="D72" t="s">
        <v>14532</v>
      </c>
      <c r="E72" t="s">
        <v>491</v>
      </c>
      <c r="F72" t="s">
        <v>350</v>
      </c>
    </row>
    <row r="73" spans="1:6" x14ac:dyDescent="0.3">
      <c r="A73">
        <v>3</v>
      </c>
      <c r="B73" t="s">
        <v>271</v>
      </c>
      <c r="C73" t="s">
        <v>5744</v>
      </c>
      <c r="D73" t="s">
        <v>14532</v>
      </c>
      <c r="E73" t="s">
        <v>697</v>
      </c>
      <c r="F73" t="s">
        <v>313</v>
      </c>
    </row>
    <row r="74" spans="1:6" x14ac:dyDescent="0.3">
      <c r="A74">
        <v>3</v>
      </c>
      <c r="B74" t="s">
        <v>271</v>
      </c>
      <c r="C74" t="s">
        <v>6536</v>
      </c>
      <c r="D74" t="s">
        <v>14532</v>
      </c>
      <c r="E74" t="s">
        <v>337</v>
      </c>
      <c r="F74" t="s">
        <v>323</v>
      </c>
    </row>
    <row r="75" spans="1:6" x14ac:dyDescent="0.3">
      <c r="A75">
        <v>3</v>
      </c>
      <c r="B75" t="s">
        <v>271</v>
      </c>
      <c r="C75" t="s">
        <v>1616</v>
      </c>
      <c r="D75" t="s">
        <v>14532</v>
      </c>
      <c r="E75" t="s">
        <v>354</v>
      </c>
      <c r="F75" t="s">
        <v>350</v>
      </c>
    </row>
    <row r="76" spans="1:6" x14ac:dyDescent="0.3">
      <c r="A76">
        <v>3</v>
      </c>
      <c r="B76" t="s">
        <v>271</v>
      </c>
      <c r="C76" t="s">
        <v>9490</v>
      </c>
      <c r="D76" t="s">
        <v>14532</v>
      </c>
      <c r="E76" t="s">
        <v>418</v>
      </c>
      <c r="F76" t="s">
        <v>439</v>
      </c>
    </row>
    <row r="77" spans="1:6" x14ac:dyDescent="0.3">
      <c r="A77">
        <v>3</v>
      </c>
      <c r="B77" t="s">
        <v>271</v>
      </c>
      <c r="C77" t="s">
        <v>10149</v>
      </c>
      <c r="D77" t="s">
        <v>14532</v>
      </c>
      <c r="E77" t="s">
        <v>412</v>
      </c>
      <c r="F77" t="s">
        <v>350</v>
      </c>
    </row>
    <row r="78" spans="1:6" x14ac:dyDescent="0.3">
      <c r="A78">
        <v>3</v>
      </c>
      <c r="B78" t="s">
        <v>271</v>
      </c>
      <c r="C78" t="s">
        <v>9257</v>
      </c>
      <c r="D78" t="s">
        <v>14532</v>
      </c>
      <c r="E78" t="s">
        <v>373</v>
      </c>
      <c r="F78" t="s">
        <v>453</v>
      </c>
    </row>
    <row r="79" spans="1:6" x14ac:dyDescent="0.3">
      <c r="A79">
        <v>3</v>
      </c>
      <c r="B79" t="s">
        <v>271</v>
      </c>
      <c r="C79" t="s">
        <v>10331</v>
      </c>
      <c r="D79" t="s">
        <v>14532</v>
      </c>
      <c r="E79" t="s">
        <v>525</v>
      </c>
      <c r="F79" t="s">
        <v>453</v>
      </c>
    </row>
    <row r="80" spans="1:6" x14ac:dyDescent="0.3">
      <c r="A80">
        <v>3</v>
      </c>
      <c r="B80" t="s">
        <v>271</v>
      </c>
      <c r="C80" t="s">
        <v>9763</v>
      </c>
      <c r="D80" t="s">
        <v>14532</v>
      </c>
      <c r="F80" t="s">
        <v>439</v>
      </c>
    </row>
    <row r="81" spans="1:6" x14ac:dyDescent="0.3">
      <c r="A81">
        <v>3</v>
      </c>
      <c r="B81" t="s">
        <v>271</v>
      </c>
      <c r="C81" t="s">
        <v>8078</v>
      </c>
      <c r="D81" t="s">
        <v>14532</v>
      </c>
      <c r="E81" t="s">
        <v>299</v>
      </c>
      <c r="F81" t="s">
        <v>453</v>
      </c>
    </row>
    <row r="82" spans="1:6" x14ac:dyDescent="0.3">
      <c r="A82">
        <v>3</v>
      </c>
      <c r="B82" t="s">
        <v>271</v>
      </c>
      <c r="C82" t="s">
        <v>9048</v>
      </c>
      <c r="D82" t="s">
        <v>14532</v>
      </c>
      <c r="E82" t="s">
        <v>390</v>
      </c>
      <c r="F82" t="s">
        <v>350</v>
      </c>
    </row>
    <row r="83" spans="1:6" x14ac:dyDescent="0.3">
      <c r="A83">
        <v>3</v>
      </c>
      <c r="B83" t="s">
        <v>271</v>
      </c>
      <c r="C83" t="s">
        <v>1667</v>
      </c>
      <c r="D83" t="s">
        <v>14532</v>
      </c>
      <c r="E83" t="s">
        <v>748</v>
      </c>
      <c r="F83" t="s">
        <v>350</v>
      </c>
    </row>
    <row r="84" spans="1:6" x14ac:dyDescent="0.3">
      <c r="A84">
        <v>3</v>
      </c>
      <c r="B84" t="s">
        <v>271</v>
      </c>
      <c r="C84" t="s">
        <v>2278</v>
      </c>
      <c r="D84" t="s">
        <v>14532</v>
      </c>
      <c r="E84" t="s">
        <v>491</v>
      </c>
      <c r="F84" t="s">
        <v>453</v>
      </c>
    </row>
    <row r="85" spans="1:6" x14ac:dyDescent="0.3">
      <c r="A85">
        <v>3</v>
      </c>
      <c r="B85" t="s">
        <v>271</v>
      </c>
      <c r="C85" t="s">
        <v>2418</v>
      </c>
      <c r="D85" t="s">
        <v>14532</v>
      </c>
      <c r="E85" t="s">
        <v>710</v>
      </c>
      <c r="F85" t="s">
        <v>453</v>
      </c>
    </row>
    <row r="86" spans="1:6" x14ac:dyDescent="0.3">
      <c r="A86">
        <v>3</v>
      </c>
      <c r="B86" t="s">
        <v>271</v>
      </c>
      <c r="C86" t="s">
        <v>9952</v>
      </c>
      <c r="D86" t="s">
        <v>14532</v>
      </c>
      <c r="E86" t="s">
        <v>491</v>
      </c>
      <c r="F86" t="s">
        <v>313</v>
      </c>
    </row>
    <row r="87" spans="1:6" x14ac:dyDescent="0.3">
      <c r="A87">
        <v>3</v>
      </c>
      <c r="B87" t="s">
        <v>271</v>
      </c>
      <c r="C87" t="s">
        <v>8886</v>
      </c>
      <c r="D87" t="s">
        <v>14532</v>
      </c>
      <c r="E87" t="s">
        <v>697</v>
      </c>
      <c r="F87" t="s">
        <v>350</v>
      </c>
    </row>
    <row r="88" spans="1:6" x14ac:dyDescent="0.3">
      <c r="A88">
        <v>3</v>
      </c>
      <c r="B88" t="s">
        <v>271</v>
      </c>
      <c r="C88" t="s">
        <v>14461</v>
      </c>
      <c r="D88" t="s">
        <v>14533</v>
      </c>
    </row>
    <row r="89" spans="1:6" x14ac:dyDescent="0.3">
      <c r="A89">
        <v>3</v>
      </c>
      <c r="B89" t="s">
        <v>271</v>
      </c>
      <c r="C89" t="s">
        <v>14471</v>
      </c>
      <c r="D89" t="s">
        <v>14533</v>
      </c>
    </row>
    <row r="90" spans="1:6" x14ac:dyDescent="0.3">
      <c r="A90">
        <v>3</v>
      </c>
      <c r="B90" t="s">
        <v>271</v>
      </c>
      <c r="C90" t="s">
        <v>14481</v>
      </c>
      <c r="D90" t="s">
        <v>14533</v>
      </c>
    </row>
    <row r="91" spans="1:6" x14ac:dyDescent="0.3">
      <c r="A91">
        <v>3</v>
      </c>
      <c r="B91" t="s">
        <v>271</v>
      </c>
      <c r="C91" t="s">
        <v>14491</v>
      </c>
      <c r="D91" t="s">
        <v>14533</v>
      </c>
    </row>
    <row r="92" spans="1:6" x14ac:dyDescent="0.3">
      <c r="A92">
        <v>3</v>
      </c>
      <c r="B92" t="s">
        <v>271</v>
      </c>
      <c r="C92" t="s">
        <v>14501</v>
      </c>
      <c r="D92" t="s">
        <v>14533</v>
      </c>
    </row>
    <row r="93" spans="1:6" x14ac:dyDescent="0.3">
      <c r="A93">
        <v>3</v>
      </c>
      <c r="B93" t="s">
        <v>271</v>
      </c>
      <c r="C93" t="s">
        <v>14511</v>
      </c>
      <c r="D93" t="s">
        <v>14533</v>
      </c>
    </row>
    <row r="94" spans="1:6" x14ac:dyDescent="0.3">
      <c r="A94">
        <v>3</v>
      </c>
      <c r="B94" t="s">
        <v>271</v>
      </c>
      <c r="C94" t="s">
        <v>14521</v>
      </c>
      <c r="D94" t="s">
        <v>14533</v>
      </c>
    </row>
    <row r="95" spans="1:6" x14ac:dyDescent="0.3">
      <c r="A95">
        <v>4</v>
      </c>
      <c r="B95" t="s">
        <v>270</v>
      </c>
      <c r="C95" t="s">
        <v>6635</v>
      </c>
      <c r="D95" t="s">
        <v>14532</v>
      </c>
      <c r="E95" t="s">
        <v>748</v>
      </c>
      <c r="F95" t="s">
        <v>323</v>
      </c>
    </row>
    <row r="96" spans="1:6" x14ac:dyDescent="0.3">
      <c r="A96">
        <v>4</v>
      </c>
      <c r="B96" t="s">
        <v>270</v>
      </c>
      <c r="C96" t="s">
        <v>7209</v>
      </c>
      <c r="D96" t="s">
        <v>14532</v>
      </c>
      <c r="E96" t="s">
        <v>1208</v>
      </c>
      <c r="F96" t="s">
        <v>323</v>
      </c>
    </row>
    <row r="97" spans="1:6" x14ac:dyDescent="0.3">
      <c r="A97">
        <v>4</v>
      </c>
      <c r="B97" t="s">
        <v>270</v>
      </c>
      <c r="C97" t="s">
        <v>4385</v>
      </c>
      <c r="D97" t="s">
        <v>14532</v>
      </c>
      <c r="E97" t="s">
        <v>1208</v>
      </c>
      <c r="F97" t="s">
        <v>350</v>
      </c>
    </row>
    <row r="98" spans="1:6" x14ac:dyDescent="0.3">
      <c r="A98">
        <v>4</v>
      </c>
      <c r="B98" t="s">
        <v>270</v>
      </c>
      <c r="C98" t="s">
        <v>4157</v>
      </c>
      <c r="D98" t="s">
        <v>14532</v>
      </c>
      <c r="E98" t="s">
        <v>354</v>
      </c>
      <c r="F98" t="s">
        <v>323</v>
      </c>
    </row>
    <row r="99" spans="1:6" x14ac:dyDescent="0.3">
      <c r="A99">
        <v>4</v>
      </c>
      <c r="B99" t="s">
        <v>270</v>
      </c>
      <c r="C99" t="s">
        <v>3057</v>
      </c>
      <c r="D99" t="s">
        <v>14532</v>
      </c>
      <c r="E99" t="s">
        <v>367</v>
      </c>
      <c r="F99" t="s">
        <v>350</v>
      </c>
    </row>
    <row r="100" spans="1:6" x14ac:dyDescent="0.3">
      <c r="A100">
        <v>4</v>
      </c>
      <c r="B100" t="s">
        <v>270</v>
      </c>
      <c r="C100" t="s">
        <v>2898</v>
      </c>
      <c r="D100" t="s">
        <v>14532</v>
      </c>
      <c r="E100" t="s">
        <v>373</v>
      </c>
      <c r="F100" t="s">
        <v>313</v>
      </c>
    </row>
    <row r="101" spans="1:6" x14ac:dyDescent="0.3">
      <c r="A101">
        <v>4</v>
      </c>
      <c r="B101" t="s">
        <v>270</v>
      </c>
      <c r="C101" t="s">
        <v>4866</v>
      </c>
      <c r="D101" t="s">
        <v>14532</v>
      </c>
      <c r="E101" t="s">
        <v>748</v>
      </c>
      <c r="F101" t="s">
        <v>453</v>
      </c>
    </row>
    <row r="102" spans="1:6" x14ac:dyDescent="0.3">
      <c r="A102">
        <v>4</v>
      </c>
      <c r="B102" t="s">
        <v>270</v>
      </c>
      <c r="C102" t="s">
        <v>8318</v>
      </c>
      <c r="D102" t="s">
        <v>14532</v>
      </c>
      <c r="E102" t="s">
        <v>573</v>
      </c>
      <c r="F102" t="s">
        <v>439</v>
      </c>
    </row>
    <row r="103" spans="1:6" x14ac:dyDescent="0.3">
      <c r="A103">
        <v>4</v>
      </c>
      <c r="B103" t="s">
        <v>270</v>
      </c>
      <c r="C103" t="s">
        <v>4546</v>
      </c>
      <c r="D103" t="s">
        <v>14532</v>
      </c>
      <c r="E103" t="s">
        <v>367</v>
      </c>
      <c r="F103" t="s">
        <v>350</v>
      </c>
    </row>
    <row r="104" spans="1:6" x14ac:dyDescent="0.3">
      <c r="A104">
        <v>4</v>
      </c>
      <c r="B104" t="s">
        <v>270</v>
      </c>
      <c r="C104" t="s">
        <v>9701</v>
      </c>
      <c r="D104" t="s">
        <v>14532</v>
      </c>
      <c r="E104" t="s">
        <v>922</v>
      </c>
      <c r="F104" t="s">
        <v>453</v>
      </c>
    </row>
    <row r="105" spans="1:6" x14ac:dyDescent="0.3">
      <c r="A105">
        <v>4</v>
      </c>
      <c r="B105" t="s">
        <v>270</v>
      </c>
      <c r="C105" t="s">
        <v>2493</v>
      </c>
      <c r="D105" t="s">
        <v>14532</v>
      </c>
      <c r="E105" t="s">
        <v>922</v>
      </c>
      <c r="F105" t="s">
        <v>453</v>
      </c>
    </row>
    <row r="106" spans="1:6" x14ac:dyDescent="0.3">
      <c r="A106">
        <v>4</v>
      </c>
      <c r="B106" t="s">
        <v>270</v>
      </c>
      <c r="C106" t="s">
        <v>6771</v>
      </c>
      <c r="D106" t="s">
        <v>14532</v>
      </c>
      <c r="E106" t="s">
        <v>697</v>
      </c>
      <c r="F106" t="s">
        <v>323</v>
      </c>
    </row>
    <row r="107" spans="1:6" x14ac:dyDescent="0.3">
      <c r="A107">
        <v>4</v>
      </c>
      <c r="B107" t="s">
        <v>270</v>
      </c>
      <c r="C107" t="s">
        <v>7753</v>
      </c>
      <c r="D107" t="s">
        <v>14532</v>
      </c>
      <c r="E107" t="s">
        <v>329</v>
      </c>
      <c r="F107" t="s">
        <v>350</v>
      </c>
    </row>
    <row r="108" spans="1:6" x14ac:dyDescent="0.3">
      <c r="A108">
        <v>4</v>
      </c>
      <c r="B108" t="s">
        <v>270</v>
      </c>
      <c r="C108" t="s">
        <v>8230</v>
      </c>
      <c r="D108" t="s">
        <v>14532</v>
      </c>
      <c r="E108" t="s">
        <v>367</v>
      </c>
      <c r="F108" t="s">
        <v>350</v>
      </c>
    </row>
    <row r="109" spans="1:6" x14ac:dyDescent="0.3">
      <c r="A109">
        <v>4</v>
      </c>
      <c r="B109" t="s">
        <v>270</v>
      </c>
      <c r="C109" t="s">
        <v>6605</v>
      </c>
      <c r="D109" t="s">
        <v>14532</v>
      </c>
      <c r="E109" t="s">
        <v>367</v>
      </c>
      <c r="F109" t="s">
        <v>439</v>
      </c>
    </row>
    <row r="110" spans="1:6" x14ac:dyDescent="0.3">
      <c r="A110">
        <v>4</v>
      </c>
      <c r="B110" t="s">
        <v>270</v>
      </c>
      <c r="C110" t="s">
        <v>374</v>
      </c>
      <c r="D110" t="s">
        <v>14532</v>
      </c>
      <c r="E110" t="s">
        <v>373</v>
      </c>
      <c r="F110" t="s">
        <v>350</v>
      </c>
    </row>
    <row r="111" spans="1:6" x14ac:dyDescent="0.3">
      <c r="A111">
        <v>4</v>
      </c>
      <c r="B111" t="s">
        <v>270</v>
      </c>
      <c r="C111" t="s">
        <v>5881</v>
      </c>
      <c r="D111" t="s">
        <v>14532</v>
      </c>
      <c r="E111" t="s">
        <v>901</v>
      </c>
      <c r="F111" t="s">
        <v>313</v>
      </c>
    </row>
    <row r="112" spans="1:6" x14ac:dyDescent="0.3">
      <c r="A112">
        <v>4</v>
      </c>
      <c r="B112" t="s">
        <v>270</v>
      </c>
      <c r="C112" t="s">
        <v>4869</v>
      </c>
      <c r="D112" t="s">
        <v>14532</v>
      </c>
      <c r="E112" t="s">
        <v>1392</v>
      </c>
      <c r="F112" t="s">
        <v>453</v>
      </c>
    </row>
    <row r="113" spans="1:6" x14ac:dyDescent="0.3">
      <c r="A113">
        <v>4</v>
      </c>
      <c r="B113" t="s">
        <v>270</v>
      </c>
      <c r="C113" t="s">
        <v>8546</v>
      </c>
      <c r="D113" t="s">
        <v>14532</v>
      </c>
      <c r="E113" t="s">
        <v>539</v>
      </c>
      <c r="F113" t="s">
        <v>453</v>
      </c>
    </row>
    <row r="114" spans="1:6" x14ac:dyDescent="0.3">
      <c r="A114">
        <v>4</v>
      </c>
      <c r="B114" t="s">
        <v>270</v>
      </c>
      <c r="C114" t="s">
        <v>8632</v>
      </c>
      <c r="D114" t="s">
        <v>14532</v>
      </c>
      <c r="E114" t="s">
        <v>672</v>
      </c>
      <c r="F114" t="s">
        <v>350</v>
      </c>
    </row>
    <row r="115" spans="1:6" x14ac:dyDescent="0.3">
      <c r="A115">
        <v>4</v>
      </c>
      <c r="B115" t="s">
        <v>270</v>
      </c>
      <c r="C115" t="s">
        <v>1238</v>
      </c>
      <c r="D115" t="s">
        <v>14532</v>
      </c>
      <c r="E115" t="s">
        <v>573</v>
      </c>
      <c r="F115" t="s">
        <v>350</v>
      </c>
    </row>
    <row r="116" spans="1:6" x14ac:dyDescent="0.3">
      <c r="A116">
        <v>4</v>
      </c>
      <c r="B116" t="s">
        <v>270</v>
      </c>
      <c r="C116" t="s">
        <v>8694</v>
      </c>
      <c r="D116" t="s">
        <v>14532</v>
      </c>
      <c r="E116" t="s">
        <v>316</v>
      </c>
      <c r="F116" t="s">
        <v>453</v>
      </c>
    </row>
    <row r="117" spans="1:6" x14ac:dyDescent="0.3">
      <c r="A117">
        <v>4</v>
      </c>
      <c r="B117" t="s">
        <v>270</v>
      </c>
      <c r="C117" t="s">
        <v>9368</v>
      </c>
      <c r="D117" t="s">
        <v>14532</v>
      </c>
      <c r="F117" t="s">
        <v>453</v>
      </c>
    </row>
    <row r="118" spans="1:6" x14ac:dyDescent="0.3">
      <c r="A118">
        <v>4</v>
      </c>
      <c r="B118" t="s">
        <v>270</v>
      </c>
      <c r="C118" t="s">
        <v>5709</v>
      </c>
      <c r="D118" t="s">
        <v>14532</v>
      </c>
      <c r="E118" t="s">
        <v>573</v>
      </c>
      <c r="F118" t="s">
        <v>453</v>
      </c>
    </row>
    <row r="119" spans="1:6" x14ac:dyDescent="0.3">
      <c r="A119">
        <v>4</v>
      </c>
      <c r="B119" t="s">
        <v>270</v>
      </c>
      <c r="C119" t="s">
        <v>6682</v>
      </c>
      <c r="D119" t="s">
        <v>14532</v>
      </c>
      <c r="E119" t="s">
        <v>354</v>
      </c>
      <c r="F119" t="s">
        <v>453</v>
      </c>
    </row>
    <row r="120" spans="1:6" x14ac:dyDescent="0.3">
      <c r="A120">
        <v>4</v>
      </c>
      <c r="B120" t="s">
        <v>270</v>
      </c>
      <c r="C120" t="s">
        <v>14465</v>
      </c>
      <c r="D120" t="s">
        <v>14533</v>
      </c>
    </row>
    <row r="121" spans="1:6" x14ac:dyDescent="0.3">
      <c r="A121">
        <v>4</v>
      </c>
      <c r="B121" t="s">
        <v>270</v>
      </c>
      <c r="C121" t="s">
        <v>14468</v>
      </c>
      <c r="D121" t="s">
        <v>14533</v>
      </c>
    </row>
    <row r="122" spans="1:6" x14ac:dyDescent="0.3">
      <c r="A122">
        <v>4</v>
      </c>
      <c r="B122" t="s">
        <v>270</v>
      </c>
      <c r="C122" t="s">
        <v>14470</v>
      </c>
      <c r="D122" t="s">
        <v>14533</v>
      </c>
    </row>
    <row r="123" spans="1:6" x14ac:dyDescent="0.3">
      <c r="A123">
        <v>4</v>
      </c>
      <c r="B123" t="s">
        <v>270</v>
      </c>
      <c r="C123" t="s">
        <v>14475</v>
      </c>
      <c r="D123" t="s">
        <v>14533</v>
      </c>
    </row>
    <row r="124" spans="1:6" x14ac:dyDescent="0.3">
      <c r="A124">
        <v>4</v>
      </c>
      <c r="B124" t="s">
        <v>270</v>
      </c>
      <c r="C124" t="s">
        <v>14478</v>
      </c>
      <c r="D124" t="s">
        <v>14533</v>
      </c>
    </row>
    <row r="125" spans="1:6" x14ac:dyDescent="0.3">
      <c r="A125">
        <v>4</v>
      </c>
      <c r="B125" t="s">
        <v>270</v>
      </c>
      <c r="C125" t="s">
        <v>14480</v>
      </c>
      <c r="D125" t="s">
        <v>14533</v>
      </c>
    </row>
    <row r="126" spans="1:6" x14ac:dyDescent="0.3">
      <c r="A126">
        <v>4</v>
      </c>
      <c r="B126" t="s">
        <v>270</v>
      </c>
      <c r="C126" t="s">
        <v>14488</v>
      </c>
      <c r="D126" t="s">
        <v>14533</v>
      </c>
    </row>
    <row r="127" spans="1:6" x14ac:dyDescent="0.3">
      <c r="A127">
        <v>4</v>
      </c>
      <c r="B127" t="s">
        <v>270</v>
      </c>
      <c r="C127" t="s">
        <v>14490</v>
      </c>
      <c r="D127" t="s">
        <v>14533</v>
      </c>
    </row>
    <row r="128" spans="1:6" x14ac:dyDescent="0.3">
      <c r="A128">
        <v>4</v>
      </c>
      <c r="B128" t="s">
        <v>270</v>
      </c>
      <c r="C128" t="s">
        <v>14498</v>
      </c>
      <c r="D128" t="s">
        <v>14533</v>
      </c>
    </row>
    <row r="129" spans="1:6" x14ac:dyDescent="0.3">
      <c r="A129">
        <v>4</v>
      </c>
      <c r="B129" t="s">
        <v>270</v>
      </c>
      <c r="C129" t="s">
        <v>14505</v>
      </c>
      <c r="D129" t="s">
        <v>14533</v>
      </c>
    </row>
    <row r="130" spans="1:6" x14ac:dyDescent="0.3">
      <c r="A130">
        <v>4</v>
      </c>
      <c r="B130" t="s">
        <v>270</v>
      </c>
      <c r="C130" t="s">
        <v>14508</v>
      </c>
      <c r="D130" t="s">
        <v>14533</v>
      </c>
    </row>
    <row r="131" spans="1:6" x14ac:dyDescent="0.3">
      <c r="A131">
        <v>4</v>
      </c>
      <c r="B131" t="s">
        <v>270</v>
      </c>
      <c r="C131" t="s">
        <v>14528</v>
      </c>
      <c r="D131" t="s">
        <v>14533</v>
      </c>
    </row>
    <row r="132" spans="1:6" x14ac:dyDescent="0.3">
      <c r="A132">
        <v>5</v>
      </c>
      <c r="B132" t="s">
        <v>262</v>
      </c>
      <c r="C132" t="s">
        <v>7105</v>
      </c>
      <c r="D132" t="s">
        <v>14532</v>
      </c>
      <c r="E132" t="s">
        <v>647</v>
      </c>
      <c r="F132" t="s">
        <v>350</v>
      </c>
    </row>
    <row r="133" spans="1:6" x14ac:dyDescent="0.3">
      <c r="A133">
        <v>5</v>
      </c>
      <c r="B133" t="s">
        <v>262</v>
      </c>
      <c r="C133" t="s">
        <v>526</v>
      </c>
      <c r="D133" t="s">
        <v>14532</v>
      </c>
      <c r="E133" t="s">
        <v>525</v>
      </c>
      <c r="F133" t="s">
        <v>350</v>
      </c>
    </row>
    <row r="134" spans="1:6" x14ac:dyDescent="0.3">
      <c r="A134">
        <v>5</v>
      </c>
      <c r="B134" t="s">
        <v>262</v>
      </c>
      <c r="C134" t="s">
        <v>4772</v>
      </c>
      <c r="D134" t="s">
        <v>14532</v>
      </c>
      <c r="F134" t="s">
        <v>453</v>
      </c>
    </row>
    <row r="135" spans="1:6" x14ac:dyDescent="0.3">
      <c r="A135">
        <v>5</v>
      </c>
      <c r="B135" t="s">
        <v>262</v>
      </c>
      <c r="C135" t="s">
        <v>6348</v>
      </c>
      <c r="D135" t="s">
        <v>14532</v>
      </c>
      <c r="E135" t="s">
        <v>373</v>
      </c>
      <c r="F135" t="s">
        <v>453</v>
      </c>
    </row>
    <row r="136" spans="1:6" x14ac:dyDescent="0.3">
      <c r="A136">
        <v>5</v>
      </c>
      <c r="B136" t="s">
        <v>262</v>
      </c>
      <c r="C136" t="s">
        <v>10065</v>
      </c>
      <c r="D136" t="s">
        <v>14532</v>
      </c>
      <c r="E136" t="s">
        <v>304</v>
      </c>
      <c r="F136" t="s">
        <v>313</v>
      </c>
    </row>
    <row r="137" spans="1:6" x14ac:dyDescent="0.3">
      <c r="A137">
        <v>5</v>
      </c>
      <c r="B137" t="s">
        <v>262</v>
      </c>
      <c r="C137" t="s">
        <v>10036</v>
      </c>
      <c r="D137" t="s">
        <v>14532</v>
      </c>
      <c r="E137" t="s">
        <v>901</v>
      </c>
      <c r="F137" t="s">
        <v>350</v>
      </c>
    </row>
    <row r="138" spans="1:6" x14ac:dyDescent="0.3">
      <c r="A138">
        <v>5</v>
      </c>
      <c r="B138" t="s">
        <v>262</v>
      </c>
      <c r="C138" t="s">
        <v>6569</v>
      </c>
      <c r="D138" t="s">
        <v>14532</v>
      </c>
      <c r="E138" t="s">
        <v>329</v>
      </c>
      <c r="F138" t="s">
        <v>350</v>
      </c>
    </row>
    <row r="139" spans="1:6" x14ac:dyDescent="0.3">
      <c r="A139">
        <v>5</v>
      </c>
      <c r="B139" t="s">
        <v>262</v>
      </c>
      <c r="C139" t="s">
        <v>7723</v>
      </c>
      <c r="D139" t="s">
        <v>14532</v>
      </c>
      <c r="E139" t="s">
        <v>748</v>
      </c>
      <c r="F139" t="s">
        <v>439</v>
      </c>
    </row>
    <row r="140" spans="1:6" x14ac:dyDescent="0.3">
      <c r="A140">
        <v>5</v>
      </c>
      <c r="B140" t="s">
        <v>262</v>
      </c>
      <c r="C140" t="s">
        <v>3099</v>
      </c>
      <c r="D140" t="s">
        <v>14532</v>
      </c>
      <c r="E140" t="s">
        <v>446</v>
      </c>
      <c r="F140" t="s">
        <v>453</v>
      </c>
    </row>
    <row r="141" spans="1:6" x14ac:dyDescent="0.3">
      <c r="A141">
        <v>5</v>
      </c>
      <c r="B141" t="s">
        <v>262</v>
      </c>
      <c r="C141" t="s">
        <v>7882</v>
      </c>
      <c r="D141" t="s">
        <v>14532</v>
      </c>
      <c r="E141" t="s">
        <v>573</v>
      </c>
      <c r="F141" t="s">
        <v>350</v>
      </c>
    </row>
    <row r="142" spans="1:6" x14ac:dyDescent="0.3">
      <c r="A142">
        <v>5</v>
      </c>
      <c r="B142" t="s">
        <v>262</v>
      </c>
      <c r="C142" t="s">
        <v>8297</v>
      </c>
      <c r="D142" t="s">
        <v>14532</v>
      </c>
      <c r="E142" t="s">
        <v>917</v>
      </c>
      <c r="F142" t="s">
        <v>350</v>
      </c>
    </row>
    <row r="143" spans="1:6" x14ac:dyDescent="0.3">
      <c r="A143">
        <v>5</v>
      </c>
      <c r="B143" t="s">
        <v>262</v>
      </c>
      <c r="C143" t="s">
        <v>8256</v>
      </c>
      <c r="D143" t="s">
        <v>14532</v>
      </c>
      <c r="E143" t="s">
        <v>390</v>
      </c>
      <c r="F143" t="s">
        <v>323</v>
      </c>
    </row>
    <row r="144" spans="1:6" x14ac:dyDescent="0.3">
      <c r="A144">
        <v>5</v>
      </c>
      <c r="B144" t="s">
        <v>262</v>
      </c>
      <c r="C144" t="s">
        <v>1234</v>
      </c>
      <c r="D144" t="s">
        <v>14532</v>
      </c>
      <c r="E144" t="s">
        <v>342</v>
      </c>
      <c r="F144" t="s">
        <v>453</v>
      </c>
    </row>
    <row r="145" spans="1:6" x14ac:dyDescent="0.3">
      <c r="A145">
        <v>5</v>
      </c>
      <c r="B145" t="s">
        <v>262</v>
      </c>
      <c r="C145" t="s">
        <v>7266</v>
      </c>
      <c r="D145" t="s">
        <v>14532</v>
      </c>
      <c r="F145" t="s">
        <v>350</v>
      </c>
    </row>
    <row r="146" spans="1:6" x14ac:dyDescent="0.3">
      <c r="A146">
        <v>5</v>
      </c>
      <c r="B146" t="s">
        <v>262</v>
      </c>
      <c r="C146" t="s">
        <v>1909</v>
      </c>
      <c r="D146" t="s">
        <v>14532</v>
      </c>
      <c r="E146" t="s">
        <v>1208</v>
      </c>
      <c r="F146" t="s">
        <v>313</v>
      </c>
    </row>
    <row r="147" spans="1:6" x14ac:dyDescent="0.3">
      <c r="A147">
        <v>5</v>
      </c>
      <c r="B147" t="s">
        <v>262</v>
      </c>
      <c r="C147" t="s">
        <v>6161</v>
      </c>
      <c r="D147" t="s">
        <v>14532</v>
      </c>
      <c r="E147" t="s">
        <v>390</v>
      </c>
      <c r="F147" t="s">
        <v>453</v>
      </c>
    </row>
    <row r="148" spans="1:6" x14ac:dyDescent="0.3">
      <c r="A148">
        <v>5</v>
      </c>
      <c r="B148" t="s">
        <v>262</v>
      </c>
      <c r="C148" t="s">
        <v>10753</v>
      </c>
      <c r="D148" t="s">
        <v>14532</v>
      </c>
      <c r="E148" t="s">
        <v>390</v>
      </c>
      <c r="F148" t="s">
        <v>453</v>
      </c>
    </row>
    <row r="149" spans="1:6" x14ac:dyDescent="0.3">
      <c r="A149">
        <v>5</v>
      </c>
      <c r="B149" t="s">
        <v>262</v>
      </c>
      <c r="C149" t="s">
        <v>2787</v>
      </c>
      <c r="D149" t="s">
        <v>14532</v>
      </c>
      <c r="E149" t="s">
        <v>299</v>
      </c>
      <c r="F149" t="s">
        <v>350</v>
      </c>
    </row>
    <row r="150" spans="1:6" x14ac:dyDescent="0.3">
      <c r="A150">
        <v>5</v>
      </c>
      <c r="B150" t="s">
        <v>262</v>
      </c>
      <c r="C150" t="s">
        <v>1476</v>
      </c>
      <c r="D150" t="s">
        <v>14532</v>
      </c>
      <c r="E150" t="s">
        <v>647</v>
      </c>
      <c r="F150" t="s">
        <v>313</v>
      </c>
    </row>
    <row r="151" spans="1:6" x14ac:dyDescent="0.3">
      <c r="A151">
        <v>5</v>
      </c>
      <c r="B151" t="s">
        <v>262</v>
      </c>
      <c r="C151" t="s">
        <v>2264</v>
      </c>
      <c r="D151" t="s">
        <v>14532</v>
      </c>
      <c r="E151" t="s">
        <v>539</v>
      </c>
      <c r="F151" t="s">
        <v>350</v>
      </c>
    </row>
    <row r="152" spans="1:6" x14ac:dyDescent="0.3">
      <c r="A152">
        <v>5</v>
      </c>
      <c r="B152" t="s">
        <v>262</v>
      </c>
      <c r="C152" t="s">
        <v>9985</v>
      </c>
      <c r="D152" t="s">
        <v>14532</v>
      </c>
      <c r="E152" t="s">
        <v>901</v>
      </c>
      <c r="F152" t="s">
        <v>453</v>
      </c>
    </row>
    <row r="153" spans="1:6" x14ac:dyDescent="0.3">
      <c r="A153">
        <v>5</v>
      </c>
      <c r="B153" t="s">
        <v>262</v>
      </c>
      <c r="C153" t="s">
        <v>6386</v>
      </c>
      <c r="D153" t="s">
        <v>14532</v>
      </c>
      <c r="E153" t="s">
        <v>672</v>
      </c>
      <c r="F153" t="s">
        <v>453</v>
      </c>
    </row>
    <row r="154" spans="1:6" x14ac:dyDescent="0.3">
      <c r="A154">
        <v>5</v>
      </c>
      <c r="B154" t="s">
        <v>262</v>
      </c>
      <c r="C154" t="s">
        <v>2299</v>
      </c>
      <c r="D154" t="s">
        <v>14532</v>
      </c>
      <c r="E154" t="s">
        <v>304</v>
      </c>
      <c r="F154" t="s">
        <v>453</v>
      </c>
    </row>
    <row r="155" spans="1:6" x14ac:dyDescent="0.3">
      <c r="A155">
        <v>5</v>
      </c>
      <c r="B155" t="s">
        <v>262</v>
      </c>
      <c r="C155" t="s">
        <v>9878</v>
      </c>
      <c r="D155" t="s">
        <v>14532</v>
      </c>
      <c r="E155" t="s">
        <v>901</v>
      </c>
      <c r="F155" t="s">
        <v>323</v>
      </c>
    </row>
    <row r="156" spans="1:6" x14ac:dyDescent="0.3">
      <c r="A156">
        <v>5</v>
      </c>
      <c r="B156" t="s">
        <v>262</v>
      </c>
      <c r="C156" t="s">
        <v>5806</v>
      </c>
      <c r="D156" t="s">
        <v>14532</v>
      </c>
      <c r="E156" t="s">
        <v>329</v>
      </c>
      <c r="F156" t="s">
        <v>350</v>
      </c>
    </row>
    <row r="157" spans="1:6" x14ac:dyDescent="0.3">
      <c r="A157">
        <v>5</v>
      </c>
      <c r="B157" t="s">
        <v>262</v>
      </c>
      <c r="C157" t="s">
        <v>1086</v>
      </c>
      <c r="D157" t="s">
        <v>14532</v>
      </c>
      <c r="E157" t="s">
        <v>390</v>
      </c>
      <c r="F157" t="s">
        <v>323</v>
      </c>
    </row>
    <row r="158" spans="1:6" x14ac:dyDescent="0.3">
      <c r="A158">
        <v>5</v>
      </c>
      <c r="B158" t="s">
        <v>262</v>
      </c>
      <c r="C158" t="s">
        <v>14477</v>
      </c>
      <c r="D158" t="s">
        <v>14533</v>
      </c>
    </row>
    <row r="159" spans="1:6" x14ac:dyDescent="0.3">
      <c r="A159">
        <v>5</v>
      </c>
      <c r="B159" t="s">
        <v>262</v>
      </c>
      <c r="C159" t="s">
        <v>14487</v>
      </c>
      <c r="D159" t="s">
        <v>14533</v>
      </c>
    </row>
    <row r="160" spans="1:6" x14ac:dyDescent="0.3">
      <c r="A160">
        <v>5</v>
      </c>
      <c r="B160" t="s">
        <v>262</v>
      </c>
      <c r="C160" t="s">
        <v>14494</v>
      </c>
      <c r="D160" t="s">
        <v>14533</v>
      </c>
    </row>
    <row r="161" spans="1:6" x14ac:dyDescent="0.3">
      <c r="A161">
        <v>5</v>
      </c>
      <c r="B161" t="s">
        <v>262</v>
      </c>
      <c r="C161" t="s">
        <v>14497</v>
      </c>
      <c r="D161" t="s">
        <v>14533</v>
      </c>
    </row>
    <row r="162" spans="1:6" x14ac:dyDescent="0.3">
      <c r="A162">
        <v>5</v>
      </c>
      <c r="B162" t="s">
        <v>262</v>
      </c>
      <c r="C162" t="s">
        <v>14507</v>
      </c>
      <c r="D162" t="s">
        <v>14533</v>
      </c>
    </row>
    <row r="163" spans="1:6" x14ac:dyDescent="0.3">
      <c r="A163">
        <v>5</v>
      </c>
      <c r="B163" t="s">
        <v>262</v>
      </c>
      <c r="C163" t="s">
        <v>14517</v>
      </c>
      <c r="D163" t="s">
        <v>14533</v>
      </c>
    </row>
    <row r="164" spans="1:6" x14ac:dyDescent="0.3">
      <c r="A164">
        <v>5</v>
      </c>
      <c r="B164" t="s">
        <v>262</v>
      </c>
      <c r="C164" t="s">
        <v>14527</v>
      </c>
      <c r="D164" t="s">
        <v>14533</v>
      </c>
    </row>
    <row r="165" spans="1:6" x14ac:dyDescent="0.3">
      <c r="A165">
        <v>6</v>
      </c>
      <c r="B165" t="s">
        <v>269</v>
      </c>
      <c r="C165" t="s">
        <v>7644</v>
      </c>
      <c r="D165" t="s">
        <v>14532</v>
      </c>
      <c r="E165" t="s">
        <v>555</v>
      </c>
      <c r="F165" t="s">
        <v>350</v>
      </c>
    </row>
    <row r="166" spans="1:6" x14ac:dyDescent="0.3">
      <c r="A166">
        <v>6</v>
      </c>
      <c r="B166" t="s">
        <v>269</v>
      </c>
      <c r="C166" t="s">
        <v>5030</v>
      </c>
      <c r="D166" t="s">
        <v>14532</v>
      </c>
      <c r="E166" t="s">
        <v>316</v>
      </c>
      <c r="F166" t="s">
        <v>439</v>
      </c>
    </row>
    <row r="167" spans="1:6" x14ac:dyDescent="0.3">
      <c r="A167">
        <v>6</v>
      </c>
      <c r="B167" t="s">
        <v>269</v>
      </c>
      <c r="C167" t="s">
        <v>10289</v>
      </c>
      <c r="D167" t="s">
        <v>14532</v>
      </c>
      <c r="E167" t="s">
        <v>901</v>
      </c>
      <c r="F167" t="s">
        <v>350</v>
      </c>
    </row>
    <row r="168" spans="1:6" x14ac:dyDescent="0.3">
      <c r="A168">
        <v>6</v>
      </c>
      <c r="B168" t="s">
        <v>269</v>
      </c>
      <c r="C168" t="s">
        <v>9357</v>
      </c>
      <c r="D168" t="s">
        <v>14532</v>
      </c>
      <c r="E168" t="s">
        <v>390</v>
      </c>
      <c r="F168" t="s">
        <v>313</v>
      </c>
    </row>
    <row r="169" spans="1:6" x14ac:dyDescent="0.3">
      <c r="A169">
        <v>6</v>
      </c>
      <c r="B169" t="s">
        <v>269</v>
      </c>
      <c r="C169" t="s">
        <v>10648</v>
      </c>
      <c r="D169" t="s">
        <v>14532</v>
      </c>
      <c r="E169" t="s">
        <v>418</v>
      </c>
      <c r="F169" t="s">
        <v>453</v>
      </c>
    </row>
    <row r="170" spans="1:6" x14ac:dyDescent="0.3">
      <c r="A170">
        <v>6</v>
      </c>
      <c r="B170" t="s">
        <v>269</v>
      </c>
      <c r="C170" t="s">
        <v>8309</v>
      </c>
      <c r="D170" t="s">
        <v>14532</v>
      </c>
      <c r="E170" t="s">
        <v>917</v>
      </c>
      <c r="F170" t="s">
        <v>350</v>
      </c>
    </row>
    <row r="171" spans="1:6" x14ac:dyDescent="0.3">
      <c r="A171">
        <v>6</v>
      </c>
      <c r="B171" t="s">
        <v>269</v>
      </c>
      <c r="C171" t="s">
        <v>7783</v>
      </c>
      <c r="D171" t="s">
        <v>14532</v>
      </c>
      <c r="E171" t="s">
        <v>880</v>
      </c>
      <c r="F171" t="s">
        <v>453</v>
      </c>
    </row>
    <row r="172" spans="1:6" x14ac:dyDescent="0.3">
      <c r="A172">
        <v>6</v>
      </c>
      <c r="B172" t="s">
        <v>269</v>
      </c>
      <c r="C172" t="s">
        <v>1945</v>
      </c>
      <c r="D172" t="s">
        <v>14532</v>
      </c>
      <c r="E172" t="s">
        <v>1392</v>
      </c>
      <c r="F172" t="s">
        <v>350</v>
      </c>
    </row>
    <row r="173" spans="1:6" x14ac:dyDescent="0.3">
      <c r="A173">
        <v>6</v>
      </c>
      <c r="B173" t="s">
        <v>269</v>
      </c>
      <c r="C173" t="s">
        <v>6164</v>
      </c>
      <c r="D173" t="s">
        <v>14532</v>
      </c>
      <c r="E173" t="s">
        <v>525</v>
      </c>
      <c r="F173" t="s">
        <v>350</v>
      </c>
    </row>
    <row r="174" spans="1:6" x14ac:dyDescent="0.3">
      <c r="A174">
        <v>6</v>
      </c>
      <c r="B174" t="s">
        <v>269</v>
      </c>
      <c r="C174" t="s">
        <v>9412</v>
      </c>
      <c r="D174" t="s">
        <v>14532</v>
      </c>
      <c r="E174" t="s">
        <v>922</v>
      </c>
      <c r="F174" t="s">
        <v>350</v>
      </c>
    </row>
    <row r="175" spans="1:6" x14ac:dyDescent="0.3">
      <c r="A175">
        <v>6</v>
      </c>
      <c r="B175" t="s">
        <v>269</v>
      </c>
      <c r="C175" t="s">
        <v>8557</v>
      </c>
      <c r="D175" t="s">
        <v>14532</v>
      </c>
      <c r="E175" t="s">
        <v>1392</v>
      </c>
      <c r="F175" t="s">
        <v>350</v>
      </c>
    </row>
    <row r="176" spans="1:6" x14ac:dyDescent="0.3">
      <c r="A176">
        <v>6</v>
      </c>
      <c r="B176" t="s">
        <v>269</v>
      </c>
      <c r="C176" t="s">
        <v>2173</v>
      </c>
      <c r="D176" t="s">
        <v>14532</v>
      </c>
      <c r="E176" t="s">
        <v>304</v>
      </c>
      <c r="F176" t="s">
        <v>323</v>
      </c>
    </row>
    <row r="177" spans="1:6" x14ac:dyDescent="0.3">
      <c r="A177">
        <v>6</v>
      </c>
      <c r="B177" t="s">
        <v>269</v>
      </c>
      <c r="C177" t="s">
        <v>1139</v>
      </c>
      <c r="D177" t="s">
        <v>14532</v>
      </c>
      <c r="E177" t="s">
        <v>491</v>
      </c>
      <c r="F177" t="s">
        <v>453</v>
      </c>
    </row>
    <row r="178" spans="1:6" x14ac:dyDescent="0.3">
      <c r="A178">
        <v>6</v>
      </c>
      <c r="B178" t="s">
        <v>269</v>
      </c>
      <c r="C178" t="s">
        <v>7264</v>
      </c>
      <c r="D178" t="s">
        <v>14532</v>
      </c>
      <c r="E178" t="s">
        <v>672</v>
      </c>
      <c r="F178" t="s">
        <v>350</v>
      </c>
    </row>
    <row r="179" spans="1:6" x14ac:dyDescent="0.3">
      <c r="A179">
        <v>6</v>
      </c>
      <c r="B179" t="s">
        <v>269</v>
      </c>
      <c r="C179" t="s">
        <v>3299</v>
      </c>
      <c r="D179" t="s">
        <v>14532</v>
      </c>
      <c r="E179" t="s">
        <v>337</v>
      </c>
      <c r="F179" t="s">
        <v>439</v>
      </c>
    </row>
    <row r="180" spans="1:6" x14ac:dyDescent="0.3">
      <c r="A180">
        <v>6</v>
      </c>
      <c r="B180" t="s">
        <v>269</v>
      </c>
      <c r="C180" t="s">
        <v>9294</v>
      </c>
      <c r="D180" t="s">
        <v>14532</v>
      </c>
      <c r="E180" t="s">
        <v>1208</v>
      </c>
      <c r="F180" t="s">
        <v>453</v>
      </c>
    </row>
    <row r="181" spans="1:6" x14ac:dyDescent="0.3">
      <c r="A181">
        <v>6</v>
      </c>
      <c r="B181" t="s">
        <v>269</v>
      </c>
      <c r="C181" t="s">
        <v>10729</v>
      </c>
      <c r="D181" t="s">
        <v>14532</v>
      </c>
      <c r="E181" t="s">
        <v>299</v>
      </c>
      <c r="F181" t="s">
        <v>313</v>
      </c>
    </row>
    <row r="182" spans="1:6" x14ac:dyDescent="0.3">
      <c r="A182">
        <v>6</v>
      </c>
      <c r="B182" t="s">
        <v>269</v>
      </c>
      <c r="C182" t="s">
        <v>5319</v>
      </c>
      <c r="D182" t="s">
        <v>14532</v>
      </c>
      <c r="E182" t="s">
        <v>354</v>
      </c>
      <c r="F182" t="s">
        <v>350</v>
      </c>
    </row>
    <row r="183" spans="1:6" x14ac:dyDescent="0.3">
      <c r="A183">
        <v>6</v>
      </c>
      <c r="B183" t="s">
        <v>269</v>
      </c>
      <c r="C183" t="s">
        <v>9009</v>
      </c>
      <c r="D183" t="s">
        <v>14532</v>
      </c>
      <c r="E183" t="s">
        <v>316</v>
      </c>
      <c r="F183" t="s">
        <v>350</v>
      </c>
    </row>
    <row r="184" spans="1:6" x14ac:dyDescent="0.3">
      <c r="A184">
        <v>6</v>
      </c>
      <c r="B184" t="s">
        <v>269</v>
      </c>
      <c r="C184" t="s">
        <v>8550</v>
      </c>
      <c r="D184" t="s">
        <v>14532</v>
      </c>
      <c r="E184" t="s">
        <v>304</v>
      </c>
      <c r="F184" t="s">
        <v>350</v>
      </c>
    </row>
    <row r="185" spans="1:6" x14ac:dyDescent="0.3">
      <c r="A185">
        <v>6</v>
      </c>
      <c r="B185" t="s">
        <v>269</v>
      </c>
      <c r="C185" t="s">
        <v>4023</v>
      </c>
      <c r="D185" t="s">
        <v>14532</v>
      </c>
      <c r="E185" t="s">
        <v>308</v>
      </c>
      <c r="F185" t="s">
        <v>323</v>
      </c>
    </row>
    <row r="186" spans="1:6" x14ac:dyDescent="0.3">
      <c r="A186">
        <v>6</v>
      </c>
      <c r="B186" t="s">
        <v>269</v>
      </c>
      <c r="C186" t="s">
        <v>10138</v>
      </c>
      <c r="D186" t="s">
        <v>14532</v>
      </c>
      <c r="E186" t="s">
        <v>308</v>
      </c>
      <c r="F186" t="s">
        <v>350</v>
      </c>
    </row>
    <row r="187" spans="1:6" x14ac:dyDescent="0.3">
      <c r="A187">
        <v>6</v>
      </c>
      <c r="B187" t="s">
        <v>269</v>
      </c>
      <c r="C187" t="s">
        <v>14469</v>
      </c>
      <c r="D187" t="s">
        <v>14533</v>
      </c>
    </row>
    <row r="188" spans="1:6" x14ac:dyDescent="0.3">
      <c r="A188">
        <v>6</v>
      </c>
      <c r="B188" t="s">
        <v>269</v>
      </c>
      <c r="C188" t="s">
        <v>14479</v>
      </c>
      <c r="D188" t="s">
        <v>14533</v>
      </c>
    </row>
    <row r="189" spans="1:6" x14ac:dyDescent="0.3">
      <c r="A189">
        <v>6</v>
      </c>
      <c r="B189" t="s">
        <v>269</v>
      </c>
      <c r="C189" t="s">
        <v>14489</v>
      </c>
      <c r="D189" t="s">
        <v>14533</v>
      </c>
    </row>
    <row r="190" spans="1:6" x14ac:dyDescent="0.3">
      <c r="A190">
        <v>6</v>
      </c>
      <c r="B190" t="s">
        <v>269</v>
      </c>
      <c r="C190" t="s">
        <v>14499</v>
      </c>
      <c r="D190" t="s">
        <v>14533</v>
      </c>
    </row>
    <row r="191" spans="1:6" x14ac:dyDescent="0.3">
      <c r="A191">
        <v>6</v>
      </c>
      <c r="B191" t="s">
        <v>269</v>
      </c>
      <c r="C191" t="s">
        <v>14509</v>
      </c>
      <c r="D191" t="s">
        <v>14533</v>
      </c>
    </row>
    <row r="192" spans="1:6" x14ac:dyDescent="0.3">
      <c r="A192">
        <v>6</v>
      </c>
      <c r="B192" t="s">
        <v>269</v>
      </c>
      <c r="C192" t="s">
        <v>14519</v>
      </c>
      <c r="D192" t="s">
        <v>14533</v>
      </c>
    </row>
    <row r="193" spans="1:6" x14ac:dyDescent="0.3">
      <c r="A193">
        <v>6</v>
      </c>
      <c r="B193" t="s">
        <v>269</v>
      </c>
      <c r="C193" t="s">
        <v>14529</v>
      </c>
      <c r="D193" t="s">
        <v>14533</v>
      </c>
    </row>
    <row r="194" spans="1:6" x14ac:dyDescent="0.3">
      <c r="A194">
        <v>7</v>
      </c>
      <c r="B194" t="s">
        <v>263</v>
      </c>
      <c r="C194" t="s">
        <v>9341</v>
      </c>
      <c r="D194" t="s">
        <v>14532</v>
      </c>
      <c r="E194" t="s">
        <v>573</v>
      </c>
      <c r="F194" t="s">
        <v>350</v>
      </c>
    </row>
    <row r="195" spans="1:6" x14ac:dyDescent="0.3">
      <c r="A195">
        <v>7</v>
      </c>
      <c r="B195" t="s">
        <v>263</v>
      </c>
      <c r="C195" t="s">
        <v>4442</v>
      </c>
      <c r="D195" t="s">
        <v>14532</v>
      </c>
      <c r="E195" t="s">
        <v>724</v>
      </c>
      <c r="F195" t="s">
        <v>453</v>
      </c>
    </row>
    <row r="196" spans="1:6" x14ac:dyDescent="0.3">
      <c r="A196">
        <v>7</v>
      </c>
      <c r="B196" t="s">
        <v>263</v>
      </c>
      <c r="C196" t="s">
        <v>482</v>
      </c>
      <c r="D196" t="s">
        <v>14532</v>
      </c>
      <c r="E196" t="s">
        <v>481</v>
      </c>
      <c r="F196" t="s">
        <v>350</v>
      </c>
    </row>
    <row r="197" spans="1:6" x14ac:dyDescent="0.3">
      <c r="A197">
        <v>7</v>
      </c>
      <c r="B197" t="s">
        <v>263</v>
      </c>
      <c r="C197" t="s">
        <v>1092</v>
      </c>
      <c r="D197" t="s">
        <v>14532</v>
      </c>
      <c r="E197" t="s">
        <v>880</v>
      </c>
      <c r="F197" t="s">
        <v>313</v>
      </c>
    </row>
    <row r="198" spans="1:6" x14ac:dyDescent="0.3">
      <c r="A198">
        <v>7</v>
      </c>
      <c r="B198" t="s">
        <v>263</v>
      </c>
      <c r="C198" t="s">
        <v>5195</v>
      </c>
      <c r="D198" t="s">
        <v>14532</v>
      </c>
      <c r="E198" t="s">
        <v>342</v>
      </c>
      <c r="F198" t="s">
        <v>453</v>
      </c>
    </row>
    <row r="199" spans="1:6" x14ac:dyDescent="0.3">
      <c r="A199">
        <v>7</v>
      </c>
      <c r="B199" t="s">
        <v>263</v>
      </c>
      <c r="C199" t="s">
        <v>845</v>
      </c>
      <c r="D199" t="s">
        <v>14532</v>
      </c>
      <c r="E199" t="s">
        <v>555</v>
      </c>
      <c r="F199" t="s">
        <v>350</v>
      </c>
    </row>
    <row r="200" spans="1:6" x14ac:dyDescent="0.3">
      <c r="A200">
        <v>7</v>
      </c>
      <c r="B200" t="s">
        <v>263</v>
      </c>
      <c r="C200" t="s">
        <v>8403</v>
      </c>
      <c r="D200" t="s">
        <v>14532</v>
      </c>
      <c r="E200" t="s">
        <v>880</v>
      </c>
      <c r="F200" t="s">
        <v>350</v>
      </c>
    </row>
    <row r="201" spans="1:6" x14ac:dyDescent="0.3">
      <c r="A201">
        <v>7</v>
      </c>
      <c r="B201" t="s">
        <v>263</v>
      </c>
      <c r="C201" t="s">
        <v>5228</v>
      </c>
      <c r="D201" t="s">
        <v>14532</v>
      </c>
      <c r="E201" t="s">
        <v>1392</v>
      </c>
      <c r="F201" t="s">
        <v>350</v>
      </c>
    </row>
    <row r="202" spans="1:6" x14ac:dyDescent="0.3">
      <c r="A202">
        <v>7</v>
      </c>
      <c r="B202" t="s">
        <v>263</v>
      </c>
      <c r="C202" t="s">
        <v>8896</v>
      </c>
      <c r="D202" t="s">
        <v>14532</v>
      </c>
      <c r="E202" t="s">
        <v>748</v>
      </c>
      <c r="F202" t="s">
        <v>313</v>
      </c>
    </row>
    <row r="203" spans="1:6" x14ac:dyDescent="0.3">
      <c r="A203">
        <v>7</v>
      </c>
      <c r="B203" t="s">
        <v>263</v>
      </c>
      <c r="C203" t="s">
        <v>1533</v>
      </c>
      <c r="D203" t="s">
        <v>14532</v>
      </c>
      <c r="E203" t="s">
        <v>308</v>
      </c>
      <c r="F203" t="s">
        <v>453</v>
      </c>
    </row>
    <row r="204" spans="1:6" x14ac:dyDescent="0.3">
      <c r="A204">
        <v>7</v>
      </c>
      <c r="B204" t="s">
        <v>263</v>
      </c>
      <c r="C204" t="s">
        <v>6406</v>
      </c>
      <c r="D204" t="s">
        <v>14532</v>
      </c>
      <c r="E204" t="s">
        <v>304</v>
      </c>
      <c r="F204" t="s">
        <v>350</v>
      </c>
    </row>
    <row r="205" spans="1:6" x14ac:dyDescent="0.3">
      <c r="A205">
        <v>7</v>
      </c>
      <c r="B205" t="s">
        <v>263</v>
      </c>
      <c r="C205" t="s">
        <v>3712</v>
      </c>
      <c r="D205" t="s">
        <v>14532</v>
      </c>
      <c r="E205" t="s">
        <v>329</v>
      </c>
      <c r="F205" t="s">
        <v>313</v>
      </c>
    </row>
    <row r="206" spans="1:6" x14ac:dyDescent="0.3">
      <c r="A206">
        <v>7</v>
      </c>
      <c r="B206" t="s">
        <v>263</v>
      </c>
      <c r="C206" t="s">
        <v>8241</v>
      </c>
      <c r="D206" t="s">
        <v>14532</v>
      </c>
      <c r="E206" t="s">
        <v>446</v>
      </c>
      <c r="F206" t="s">
        <v>453</v>
      </c>
    </row>
    <row r="207" spans="1:6" x14ac:dyDescent="0.3">
      <c r="A207">
        <v>7</v>
      </c>
      <c r="B207" t="s">
        <v>263</v>
      </c>
      <c r="C207" t="s">
        <v>1652</v>
      </c>
      <c r="D207" t="s">
        <v>14532</v>
      </c>
      <c r="E207" t="s">
        <v>1392</v>
      </c>
      <c r="F207" t="s">
        <v>453</v>
      </c>
    </row>
    <row r="208" spans="1:6" x14ac:dyDescent="0.3">
      <c r="A208">
        <v>7</v>
      </c>
      <c r="B208" t="s">
        <v>263</v>
      </c>
      <c r="C208" t="s">
        <v>740</v>
      </c>
      <c r="D208" t="s">
        <v>14532</v>
      </c>
      <c r="E208" t="s">
        <v>573</v>
      </c>
      <c r="F208" t="s">
        <v>323</v>
      </c>
    </row>
    <row r="209" spans="1:6" x14ac:dyDescent="0.3">
      <c r="A209">
        <v>7</v>
      </c>
      <c r="B209" t="s">
        <v>263</v>
      </c>
      <c r="C209" t="s">
        <v>4969</v>
      </c>
      <c r="D209" t="s">
        <v>14532</v>
      </c>
      <c r="E209" t="s">
        <v>481</v>
      </c>
      <c r="F209" t="s">
        <v>350</v>
      </c>
    </row>
    <row r="210" spans="1:6" x14ac:dyDescent="0.3">
      <c r="A210">
        <v>7</v>
      </c>
      <c r="B210" t="s">
        <v>263</v>
      </c>
      <c r="C210" t="s">
        <v>8888</v>
      </c>
      <c r="D210" t="s">
        <v>14532</v>
      </c>
      <c r="E210" t="s">
        <v>672</v>
      </c>
      <c r="F210" t="s">
        <v>453</v>
      </c>
    </row>
    <row r="211" spans="1:6" x14ac:dyDescent="0.3">
      <c r="A211">
        <v>7</v>
      </c>
      <c r="B211" t="s">
        <v>263</v>
      </c>
      <c r="C211" t="s">
        <v>3259</v>
      </c>
      <c r="D211" t="s">
        <v>14532</v>
      </c>
      <c r="E211" t="s">
        <v>525</v>
      </c>
      <c r="F211" t="s">
        <v>453</v>
      </c>
    </row>
    <row r="212" spans="1:6" x14ac:dyDescent="0.3">
      <c r="A212">
        <v>7</v>
      </c>
      <c r="B212" t="s">
        <v>263</v>
      </c>
      <c r="C212" t="s">
        <v>2041</v>
      </c>
      <c r="D212" t="s">
        <v>14532</v>
      </c>
      <c r="E212" t="s">
        <v>724</v>
      </c>
      <c r="F212" t="s">
        <v>453</v>
      </c>
    </row>
    <row r="213" spans="1:6" x14ac:dyDescent="0.3">
      <c r="A213">
        <v>7</v>
      </c>
      <c r="B213" t="s">
        <v>263</v>
      </c>
      <c r="C213" t="s">
        <v>2398</v>
      </c>
      <c r="D213" t="s">
        <v>14532</v>
      </c>
      <c r="E213" t="s">
        <v>697</v>
      </c>
      <c r="F213" t="s">
        <v>453</v>
      </c>
    </row>
    <row r="214" spans="1:6" x14ac:dyDescent="0.3">
      <c r="A214">
        <v>7</v>
      </c>
      <c r="B214" t="s">
        <v>263</v>
      </c>
      <c r="C214" t="s">
        <v>9557</v>
      </c>
      <c r="D214" t="s">
        <v>14532</v>
      </c>
      <c r="E214" t="s">
        <v>525</v>
      </c>
      <c r="F214" t="s">
        <v>323</v>
      </c>
    </row>
    <row r="215" spans="1:6" x14ac:dyDescent="0.3">
      <c r="A215">
        <v>7</v>
      </c>
      <c r="B215" t="s">
        <v>263</v>
      </c>
      <c r="C215" t="s">
        <v>8819</v>
      </c>
      <c r="D215" t="s">
        <v>14532</v>
      </c>
      <c r="E215" t="s">
        <v>710</v>
      </c>
      <c r="F215" t="s">
        <v>350</v>
      </c>
    </row>
    <row r="216" spans="1:6" x14ac:dyDescent="0.3">
      <c r="A216">
        <v>7</v>
      </c>
      <c r="B216" t="s">
        <v>263</v>
      </c>
      <c r="C216" t="s">
        <v>10169</v>
      </c>
      <c r="D216" t="s">
        <v>14532</v>
      </c>
      <c r="E216" t="s">
        <v>354</v>
      </c>
      <c r="F216" t="s">
        <v>313</v>
      </c>
    </row>
    <row r="217" spans="1:6" x14ac:dyDescent="0.3">
      <c r="A217">
        <v>7</v>
      </c>
      <c r="B217" t="s">
        <v>263</v>
      </c>
      <c r="C217" t="s">
        <v>10550</v>
      </c>
      <c r="D217" t="s">
        <v>14532</v>
      </c>
      <c r="E217" t="s">
        <v>304</v>
      </c>
      <c r="F217" t="s">
        <v>453</v>
      </c>
    </row>
    <row r="218" spans="1:6" x14ac:dyDescent="0.3">
      <c r="A218">
        <v>7</v>
      </c>
      <c r="B218" t="s">
        <v>263</v>
      </c>
      <c r="C218" t="s">
        <v>2780</v>
      </c>
      <c r="D218" t="s">
        <v>14532</v>
      </c>
      <c r="E218" t="s">
        <v>373</v>
      </c>
      <c r="F218" t="s">
        <v>350</v>
      </c>
    </row>
    <row r="219" spans="1:6" x14ac:dyDescent="0.3">
      <c r="A219">
        <v>7</v>
      </c>
      <c r="B219" t="s">
        <v>263</v>
      </c>
      <c r="C219" t="s">
        <v>7226</v>
      </c>
      <c r="D219" t="s">
        <v>14532</v>
      </c>
      <c r="E219" t="s">
        <v>373</v>
      </c>
      <c r="F219" t="s">
        <v>439</v>
      </c>
    </row>
    <row r="220" spans="1:6" x14ac:dyDescent="0.3">
      <c r="A220">
        <v>7</v>
      </c>
      <c r="B220" t="s">
        <v>263</v>
      </c>
      <c r="C220" t="s">
        <v>14466</v>
      </c>
      <c r="D220" t="s">
        <v>14533</v>
      </c>
    </row>
    <row r="221" spans="1:6" x14ac:dyDescent="0.3">
      <c r="A221">
        <v>7</v>
      </c>
      <c r="B221" t="s">
        <v>263</v>
      </c>
      <c r="C221" t="s">
        <v>14486</v>
      </c>
      <c r="D221" t="s">
        <v>14533</v>
      </c>
    </row>
    <row r="222" spans="1:6" x14ac:dyDescent="0.3">
      <c r="A222">
        <v>7</v>
      </c>
      <c r="B222" t="s">
        <v>263</v>
      </c>
      <c r="C222" t="s">
        <v>14496</v>
      </c>
      <c r="D222" t="s">
        <v>14533</v>
      </c>
    </row>
    <row r="223" spans="1:6" x14ac:dyDescent="0.3">
      <c r="A223">
        <v>7</v>
      </c>
      <c r="B223" t="s">
        <v>263</v>
      </c>
      <c r="C223" t="s">
        <v>14506</v>
      </c>
      <c r="D223" t="s">
        <v>14533</v>
      </c>
    </row>
    <row r="224" spans="1:6" x14ac:dyDescent="0.3">
      <c r="A224">
        <v>7</v>
      </c>
      <c r="B224" t="s">
        <v>263</v>
      </c>
      <c r="C224" t="s">
        <v>14516</v>
      </c>
      <c r="D224" t="s">
        <v>14533</v>
      </c>
    </row>
    <row r="225" spans="1:6" x14ac:dyDescent="0.3">
      <c r="A225">
        <v>7</v>
      </c>
      <c r="B225" t="s">
        <v>263</v>
      </c>
      <c r="C225" t="s">
        <v>14526</v>
      </c>
      <c r="D225" t="s">
        <v>14533</v>
      </c>
    </row>
    <row r="226" spans="1:6" x14ac:dyDescent="0.3">
      <c r="A226">
        <v>8</v>
      </c>
      <c r="B226" t="s">
        <v>266</v>
      </c>
      <c r="C226" t="s">
        <v>7479</v>
      </c>
      <c r="D226" t="s">
        <v>14532</v>
      </c>
      <c r="E226" t="s">
        <v>390</v>
      </c>
      <c r="F226" t="s">
        <v>350</v>
      </c>
    </row>
    <row r="227" spans="1:6" x14ac:dyDescent="0.3">
      <c r="A227">
        <v>8</v>
      </c>
      <c r="B227" t="s">
        <v>266</v>
      </c>
      <c r="C227" t="s">
        <v>4140</v>
      </c>
      <c r="D227" t="s">
        <v>14532</v>
      </c>
      <c r="E227" t="s">
        <v>748</v>
      </c>
      <c r="F227" t="s">
        <v>350</v>
      </c>
    </row>
    <row r="228" spans="1:6" x14ac:dyDescent="0.3">
      <c r="A228">
        <v>8</v>
      </c>
      <c r="B228" t="s">
        <v>266</v>
      </c>
      <c r="C228" t="s">
        <v>5924</v>
      </c>
      <c r="D228" t="s">
        <v>14532</v>
      </c>
      <c r="F228" t="s">
        <v>350</v>
      </c>
    </row>
    <row r="229" spans="1:6" x14ac:dyDescent="0.3">
      <c r="A229">
        <v>8</v>
      </c>
      <c r="B229" t="s">
        <v>266</v>
      </c>
      <c r="C229" t="s">
        <v>3850</v>
      </c>
      <c r="D229" t="s">
        <v>14532</v>
      </c>
      <c r="E229" t="s">
        <v>1392</v>
      </c>
      <c r="F229" t="s">
        <v>439</v>
      </c>
    </row>
    <row r="230" spans="1:6" x14ac:dyDescent="0.3">
      <c r="A230">
        <v>8</v>
      </c>
      <c r="B230" t="s">
        <v>266</v>
      </c>
      <c r="C230" t="s">
        <v>8139</v>
      </c>
      <c r="D230" t="s">
        <v>14532</v>
      </c>
      <c r="E230" t="s">
        <v>710</v>
      </c>
      <c r="F230" t="s">
        <v>350</v>
      </c>
    </row>
    <row r="231" spans="1:6" x14ac:dyDescent="0.3">
      <c r="A231">
        <v>8</v>
      </c>
      <c r="B231" t="s">
        <v>266</v>
      </c>
      <c r="C231" t="s">
        <v>9744</v>
      </c>
      <c r="D231" t="s">
        <v>14532</v>
      </c>
      <c r="E231" t="s">
        <v>647</v>
      </c>
      <c r="F231" t="s">
        <v>453</v>
      </c>
    </row>
    <row r="232" spans="1:6" x14ac:dyDescent="0.3">
      <c r="A232">
        <v>8</v>
      </c>
      <c r="B232" t="s">
        <v>266</v>
      </c>
      <c r="C232" t="s">
        <v>7695</v>
      </c>
      <c r="D232" t="s">
        <v>14532</v>
      </c>
      <c r="E232" t="s">
        <v>555</v>
      </c>
      <c r="F232" t="s">
        <v>453</v>
      </c>
    </row>
    <row r="233" spans="1:6" x14ac:dyDescent="0.3">
      <c r="A233">
        <v>8</v>
      </c>
      <c r="B233" t="s">
        <v>266</v>
      </c>
      <c r="C233" t="s">
        <v>7422</v>
      </c>
      <c r="D233" t="s">
        <v>14532</v>
      </c>
      <c r="E233" t="s">
        <v>412</v>
      </c>
      <c r="F233" t="s">
        <v>453</v>
      </c>
    </row>
    <row r="234" spans="1:6" x14ac:dyDescent="0.3">
      <c r="A234">
        <v>8</v>
      </c>
      <c r="B234" t="s">
        <v>266</v>
      </c>
      <c r="C234" t="s">
        <v>6736</v>
      </c>
      <c r="D234" t="s">
        <v>14532</v>
      </c>
      <c r="E234" t="s">
        <v>880</v>
      </c>
      <c r="F234" t="s">
        <v>439</v>
      </c>
    </row>
    <row r="235" spans="1:6" x14ac:dyDescent="0.3">
      <c r="A235">
        <v>8</v>
      </c>
      <c r="B235" t="s">
        <v>266</v>
      </c>
      <c r="C235" t="s">
        <v>5286</v>
      </c>
      <c r="D235" t="s">
        <v>14532</v>
      </c>
      <c r="F235" t="s">
        <v>453</v>
      </c>
    </row>
    <row r="236" spans="1:6" x14ac:dyDescent="0.3">
      <c r="A236">
        <v>8</v>
      </c>
      <c r="B236" t="s">
        <v>266</v>
      </c>
      <c r="C236" t="s">
        <v>4921</v>
      </c>
      <c r="D236" t="s">
        <v>14532</v>
      </c>
      <c r="E236" t="s">
        <v>539</v>
      </c>
      <c r="F236" t="s">
        <v>313</v>
      </c>
    </row>
    <row r="237" spans="1:6" x14ac:dyDescent="0.3">
      <c r="A237">
        <v>8</v>
      </c>
      <c r="B237" t="s">
        <v>266</v>
      </c>
      <c r="C237" t="s">
        <v>3770</v>
      </c>
      <c r="D237" t="s">
        <v>14532</v>
      </c>
      <c r="E237" t="s">
        <v>697</v>
      </c>
      <c r="F237" t="s">
        <v>350</v>
      </c>
    </row>
    <row r="238" spans="1:6" x14ac:dyDescent="0.3">
      <c r="A238">
        <v>8</v>
      </c>
      <c r="B238" t="s">
        <v>266</v>
      </c>
      <c r="C238" t="s">
        <v>5491</v>
      </c>
      <c r="D238" t="s">
        <v>14532</v>
      </c>
      <c r="E238" t="s">
        <v>647</v>
      </c>
      <c r="F238" t="s">
        <v>323</v>
      </c>
    </row>
    <row r="239" spans="1:6" x14ac:dyDescent="0.3">
      <c r="A239">
        <v>8</v>
      </c>
      <c r="B239" t="s">
        <v>266</v>
      </c>
      <c r="C239" t="s">
        <v>5153</v>
      </c>
      <c r="D239" t="s">
        <v>14532</v>
      </c>
      <c r="E239" t="s">
        <v>337</v>
      </c>
      <c r="F239" t="s">
        <v>313</v>
      </c>
    </row>
    <row r="240" spans="1:6" x14ac:dyDescent="0.3">
      <c r="A240">
        <v>8</v>
      </c>
      <c r="B240" t="s">
        <v>266</v>
      </c>
      <c r="C240" t="s">
        <v>8464</v>
      </c>
      <c r="D240" t="s">
        <v>14532</v>
      </c>
      <c r="F240" t="s">
        <v>453</v>
      </c>
    </row>
    <row r="241" spans="1:6" x14ac:dyDescent="0.3">
      <c r="A241">
        <v>8</v>
      </c>
      <c r="B241" t="s">
        <v>266</v>
      </c>
      <c r="C241" t="s">
        <v>5612</v>
      </c>
      <c r="D241" t="s">
        <v>14532</v>
      </c>
      <c r="F241" t="s">
        <v>453</v>
      </c>
    </row>
    <row r="242" spans="1:6" x14ac:dyDescent="0.3">
      <c r="A242">
        <v>8</v>
      </c>
      <c r="B242" t="s">
        <v>266</v>
      </c>
      <c r="C242" t="s">
        <v>3915</v>
      </c>
      <c r="D242" t="s">
        <v>14532</v>
      </c>
      <c r="E242" t="s">
        <v>724</v>
      </c>
      <c r="F242" t="s">
        <v>350</v>
      </c>
    </row>
    <row r="243" spans="1:6" x14ac:dyDescent="0.3">
      <c r="A243">
        <v>8</v>
      </c>
      <c r="B243" t="s">
        <v>266</v>
      </c>
      <c r="C243" t="s">
        <v>6074</v>
      </c>
      <c r="D243" t="s">
        <v>14532</v>
      </c>
      <c r="F243" t="s">
        <v>350</v>
      </c>
    </row>
    <row r="244" spans="1:6" x14ac:dyDescent="0.3">
      <c r="A244">
        <v>8</v>
      </c>
      <c r="B244" t="s">
        <v>266</v>
      </c>
      <c r="C244" t="s">
        <v>2045</v>
      </c>
      <c r="D244" t="s">
        <v>14532</v>
      </c>
      <c r="E244" t="s">
        <v>308</v>
      </c>
      <c r="F244" t="s">
        <v>313</v>
      </c>
    </row>
    <row r="245" spans="1:6" x14ac:dyDescent="0.3">
      <c r="A245">
        <v>8</v>
      </c>
      <c r="B245" t="s">
        <v>266</v>
      </c>
      <c r="C245" t="s">
        <v>10553</v>
      </c>
      <c r="D245" t="s">
        <v>14532</v>
      </c>
      <c r="F245" t="s">
        <v>350</v>
      </c>
    </row>
    <row r="246" spans="1:6" x14ac:dyDescent="0.3">
      <c r="A246">
        <v>8</v>
      </c>
      <c r="B246" t="s">
        <v>266</v>
      </c>
      <c r="C246" t="s">
        <v>7933</v>
      </c>
      <c r="D246" t="s">
        <v>14532</v>
      </c>
      <c r="F246" t="s">
        <v>323</v>
      </c>
    </row>
    <row r="247" spans="1:6" x14ac:dyDescent="0.3">
      <c r="A247">
        <v>8</v>
      </c>
      <c r="B247" t="s">
        <v>266</v>
      </c>
      <c r="C247" t="s">
        <v>5071</v>
      </c>
      <c r="D247" t="s">
        <v>14532</v>
      </c>
      <c r="E247" t="s">
        <v>1208</v>
      </c>
      <c r="F247" t="s">
        <v>453</v>
      </c>
    </row>
    <row r="248" spans="1:6" x14ac:dyDescent="0.3">
      <c r="A248">
        <v>8</v>
      </c>
      <c r="B248" t="s">
        <v>266</v>
      </c>
      <c r="C248" t="s">
        <v>10795</v>
      </c>
      <c r="D248" t="s">
        <v>14532</v>
      </c>
      <c r="E248" t="s">
        <v>418</v>
      </c>
      <c r="F248" t="s">
        <v>313</v>
      </c>
    </row>
    <row r="249" spans="1:6" x14ac:dyDescent="0.3">
      <c r="A249">
        <v>8</v>
      </c>
      <c r="B249" t="s">
        <v>266</v>
      </c>
      <c r="C249" t="s">
        <v>2679</v>
      </c>
      <c r="D249" t="s">
        <v>14532</v>
      </c>
      <c r="E249" t="s">
        <v>555</v>
      </c>
      <c r="F249" t="s">
        <v>350</v>
      </c>
    </row>
    <row r="250" spans="1:6" x14ac:dyDescent="0.3">
      <c r="A250">
        <v>8</v>
      </c>
      <c r="B250" t="s">
        <v>266</v>
      </c>
      <c r="C250" t="s">
        <v>5023</v>
      </c>
      <c r="D250" t="s">
        <v>14532</v>
      </c>
      <c r="E250" t="s">
        <v>299</v>
      </c>
      <c r="F250" t="s">
        <v>350</v>
      </c>
    </row>
    <row r="251" spans="1:6" x14ac:dyDescent="0.3">
      <c r="A251">
        <v>8</v>
      </c>
      <c r="B251" t="s">
        <v>266</v>
      </c>
      <c r="C251" t="s">
        <v>14462</v>
      </c>
      <c r="D251" t="s">
        <v>14533</v>
      </c>
    </row>
    <row r="252" spans="1:6" x14ac:dyDescent="0.3">
      <c r="A252">
        <v>8</v>
      </c>
      <c r="B252" t="s">
        <v>266</v>
      </c>
      <c r="C252" t="s">
        <v>14472</v>
      </c>
      <c r="D252" t="s">
        <v>14533</v>
      </c>
    </row>
    <row r="253" spans="1:6" x14ac:dyDescent="0.3">
      <c r="A253">
        <v>8</v>
      </c>
      <c r="B253" t="s">
        <v>266</v>
      </c>
      <c r="C253" t="s">
        <v>14482</v>
      </c>
      <c r="D253" t="s">
        <v>14533</v>
      </c>
    </row>
    <row r="254" spans="1:6" x14ac:dyDescent="0.3">
      <c r="A254">
        <v>8</v>
      </c>
      <c r="B254" t="s">
        <v>266</v>
      </c>
      <c r="C254" t="s">
        <v>14492</v>
      </c>
      <c r="D254" t="s">
        <v>14533</v>
      </c>
    </row>
    <row r="255" spans="1:6" x14ac:dyDescent="0.3">
      <c r="A255">
        <v>8</v>
      </c>
      <c r="B255" t="s">
        <v>266</v>
      </c>
      <c r="C255" t="s">
        <v>14502</v>
      </c>
      <c r="D255" t="s">
        <v>14533</v>
      </c>
    </row>
    <row r="256" spans="1:6" x14ac:dyDescent="0.3">
      <c r="A256">
        <v>8</v>
      </c>
      <c r="B256" t="s">
        <v>266</v>
      </c>
      <c r="C256" t="s">
        <v>14512</v>
      </c>
      <c r="D256" t="s">
        <v>14533</v>
      </c>
    </row>
    <row r="257" spans="1:6" x14ac:dyDescent="0.3">
      <c r="A257">
        <v>8</v>
      </c>
      <c r="B257" t="s">
        <v>266</v>
      </c>
      <c r="C257" t="s">
        <v>14522</v>
      </c>
      <c r="D257" t="s">
        <v>14533</v>
      </c>
    </row>
    <row r="258" spans="1:6" x14ac:dyDescent="0.3">
      <c r="A258">
        <v>9</v>
      </c>
      <c r="B258" t="s">
        <v>268</v>
      </c>
      <c r="C258" t="s">
        <v>1783</v>
      </c>
      <c r="D258" t="s">
        <v>14532</v>
      </c>
      <c r="E258" t="s">
        <v>367</v>
      </c>
      <c r="F258" t="s">
        <v>313</v>
      </c>
    </row>
    <row r="259" spans="1:6" x14ac:dyDescent="0.3">
      <c r="A259">
        <v>9</v>
      </c>
      <c r="B259" t="s">
        <v>268</v>
      </c>
      <c r="C259" t="s">
        <v>4178</v>
      </c>
      <c r="D259" t="s">
        <v>14532</v>
      </c>
      <c r="E259" t="s">
        <v>481</v>
      </c>
      <c r="F259" t="s">
        <v>323</v>
      </c>
    </row>
    <row r="260" spans="1:6" x14ac:dyDescent="0.3">
      <c r="A260">
        <v>9</v>
      </c>
      <c r="B260" t="s">
        <v>268</v>
      </c>
      <c r="C260" t="s">
        <v>10305</v>
      </c>
      <c r="D260" t="s">
        <v>14532</v>
      </c>
      <c r="E260" t="s">
        <v>390</v>
      </c>
      <c r="F260" t="s">
        <v>453</v>
      </c>
    </row>
    <row r="261" spans="1:6" x14ac:dyDescent="0.3">
      <c r="A261">
        <v>9</v>
      </c>
      <c r="B261" t="s">
        <v>268</v>
      </c>
      <c r="C261" t="s">
        <v>10173</v>
      </c>
      <c r="D261" t="s">
        <v>14532</v>
      </c>
      <c r="E261" t="s">
        <v>308</v>
      </c>
      <c r="F261" t="s">
        <v>453</v>
      </c>
    </row>
    <row r="262" spans="1:6" x14ac:dyDescent="0.3">
      <c r="A262">
        <v>9</v>
      </c>
      <c r="B262" t="s">
        <v>268</v>
      </c>
      <c r="C262" t="s">
        <v>7669</v>
      </c>
      <c r="D262" t="s">
        <v>14532</v>
      </c>
      <c r="E262" t="s">
        <v>390</v>
      </c>
      <c r="F262" t="s">
        <v>350</v>
      </c>
    </row>
    <row r="263" spans="1:6" x14ac:dyDescent="0.3">
      <c r="A263">
        <v>9</v>
      </c>
      <c r="B263" t="s">
        <v>268</v>
      </c>
      <c r="C263" t="s">
        <v>9463</v>
      </c>
      <c r="D263" t="s">
        <v>14532</v>
      </c>
      <c r="E263" t="s">
        <v>304</v>
      </c>
      <c r="F263" t="s">
        <v>350</v>
      </c>
    </row>
    <row r="264" spans="1:6" x14ac:dyDescent="0.3">
      <c r="A264">
        <v>9</v>
      </c>
      <c r="B264" t="s">
        <v>268</v>
      </c>
      <c r="C264" t="s">
        <v>10445</v>
      </c>
      <c r="D264" t="s">
        <v>14532</v>
      </c>
      <c r="E264" t="s">
        <v>672</v>
      </c>
      <c r="F264" t="s">
        <v>453</v>
      </c>
    </row>
    <row r="265" spans="1:6" x14ac:dyDescent="0.3">
      <c r="A265">
        <v>9</v>
      </c>
      <c r="B265" t="s">
        <v>268</v>
      </c>
      <c r="C265" t="s">
        <v>6784</v>
      </c>
      <c r="D265" t="s">
        <v>14532</v>
      </c>
      <c r="E265" t="s">
        <v>337</v>
      </c>
      <c r="F265" t="s">
        <v>453</v>
      </c>
    </row>
    <row r="266" spans="1:6" x14ac:dyDescent="0.3">
      <c r="A266">
        <v>9</v>
      </c>
      <c r="B266" t="s">
        <v>268</v>
      </c>
      <c r="C266" t="s">
        <v>5482</v>
      </c>
      <c r="D266" t="s">
        <v>14532</v>
      </c>
      <c r="E266" t="s">
        <v>329</v>
      </c>
      <c r="F266" t="s">
        <v>453</v>
      </c>
    </row>
    <row r="267" spans="1:6" x14ac:dyDescent="0.3">
      <c r="A267">
        <v>9</v>
      </c>
      <c r="B267" t="s">
        <v>268</v>
      </c>
      <c r="C267" t="s">
        <v>8342</v>
      </c>
      <c r="D267" t="s">
        <v>14532</v>
      </c>
      <c r="E267" t="s">
        <v>922</v>
      </c>
      <c r="F267" t="s">
        <v>350</v>
      </c>
    </row>
    <row r="268" spans="1:6" x14ac:dyDescent="0.3">
      <c r="A268">
        <v>9</v>
      </c>
      <c r="B268" t="s">
        <v>268</v>
      </c>
      <c r="C268" t="s">
        <v>6383</v>
      </c>
      <c r="D268" t="s">
        <v>14532</v>
      </c>
      <c r="E268" t="s">
        <v>555</v>
      </c>
      <c r="F268" t="s">
        <v>323</v>
      </c>
    </row>
    <row r="269" spans="1:6" x14ac:dyDescent="0.3">
      <c r="A269">
        <v>9</v>
      </c>
      <c r="B269" t="s">
        <v>268</v>
      </c>
      <c r="C269" t="s">
        <v>2837</v>
      </c>
      <c r="D269" t="s">
        <v>14532</v>
      </c>
      <c r="E269" t="s">
        <v>337</v>
      </c>
      <c r="F269" t="s">
        <v>350</v>
      </c>
    </row>
    <row r="270" spans="1:6" x14ac:dyDescent="0.3">
      <c r="A270">
        <v>9</v>
      </c>
      <c r="B270" t="s">
        <v>268</v>
      </c>
      <c r="C270" t="s">
        <v>4485</v>
      </c>
      <c r="D270" t="s">
        <v>14532</v>
      </c>
      <c r="E270" t="s">
        <v>446</v>
      </c>
      <c r="F270" t="s">
        <v>323</v>
      </c>
    </row>
    <row r="271" spans="1:6" x14ac:dyDescent="0.3">
      <c r="A271">
        <v>9</v>
      </c>
      <c r="B271" t="s">
        <v>268</v>
      </c>
      <c r="C271" t="s">
        <v>2951</v>
      </c>
      <c r="D271" t="s">
        <v>14532</v>
      </c>
      <c r="E271" t="s">
        <v>304</v>
      </c>
      <c r="F271" t="s">
        <v>453</v>
      </c>
    </row>
    <row r="272" spans="1:6" x14ac:dyDescent="0.3">
      <c r="A272">
        <v>9</v>
      </c>
      <c r="B272" t="s">
        <v>268</v>
      </c>
      <c r="C272" t="s">
        <v>7176</v>
      </c>
      <c r="D272" t="s">
        <v>14532</v>
      </c>
      <c r="E272" t="s">
        <v>491</v>
      </c>
      <c r="F272" t="s">
        <v>350</v>
      </c>
    </row>
    <row r="273" spans="1:6" x14ac:dyDescent="0.3">
      <c r="A273">
        <v>9</v>
      </c>
      <c r="B273" t="s">
        <v>268</v>
      </c>
      <c r="C273" t="s">
        <v>9821</v>
      </c>
      <c r="D273" t="s">
        <v>14532</v>
      </c>
      <c r="E273" t="s">
        <v>342</v>
      </c>
      <c r="F273" t="s">
        <v>350</v>
      </c>
    </row>
    <row r="274" spans="1:6" x14ac:dyDescent="0.3">
      <c r="A274">
        <v>9</v>
      </c>
      <c r="B274" t="s">
        <v>268</v>
      </c>
      <c r="C274" t="s">
        <v>8790</v>
      </c>
      <c r="D274" t="s">
        <v>14532</v>
      </c>
      <c r="E274" t="s">
        <v>573</v>
      </c>
      <c r="F274" t="s">
        <v>453</v>
      </c>
    </row>
    <row r="275" spans="1:6" x14ac:dyDescent="0.3">
      <c r="A275">
        <v>9</v>
      </c>
      <c r="B275" t="s">
        <v>268</v>
      </c>
      <c r="C275" t="s">
        <v>6853</v>
      </c>
      <c r="D275" t="s">
        <v>14532</v>
      </c>
      <c r="E275" t="s">
        <v>304</v>
      </c>
      <c r="F275" t="s">
        <v>453</v>
      </c>
    </row>
    <row r="276" spans="1:6" x14ac:dyDescent="0.3">
      <c r="A276">
        <v>9</v>
      </c>
      <c r="B276" t="s">
        <v>268</v>
      </c>
      <c r="C276" t="s">
        <v>3757</v>
      </c>
      <c r="D276" t="s">
        <v>14532</v>
      </c>
      <c r="F276" t="s">
        <v>453</v>
      </c>
    </row>
    <row r="277" spans="1:6" x14ac:dyDescent="0.3">
      <c r="A277">
        <v>9</v>
      </c>
      <c r="B277" t="s">
        <v>268</v>
      </c>
      <c r="C277" t="s">
        <v>7303</v>
      </c>
      <c r="D277" t="s">
        <v>14532</v>
      </c>
      <c r="E277" t="s">
        <v>491</v>
      </c>
      <c r="F277" t="s">
        <v>439</v>
      </c>
    </row>
    <row r="278" spans="1:6" x14ac:dyDescent="0.3">
      <c r="A278">
        <v>9</v>
      </c>
      <c r="B278" t="s">
        <v>268</v>
      </c>
      <c r="C278" t="s">
        <v>9185</v>
      </c>
      <c r="D278" t="s">
        <v>14532</v>
      </c>
      <c r="E278" t="s">
        <v>373</v>
      </c>
      <c r="F278" t="s">
        <v>313</v>
      </c>
    </row>
    <row r="279" spans="1:6" x14ac:dyDescent="0.3">
      <c r="A279">
        <v>9</v>
      </c>
      <c r="B279" t="s">
        <v>268</v>
      </c>
      <c r="C279" t="s">
        <v>9921</v>
      </c>
      <c r="D279" t="s">
        <v>14532</v>
      </c>
      <c r="E279" t="s">
        <v>539</v>
      </c>
      <c r="F279" t="s">
        <v>453</v>
      </c>
    </row>
    <row r="280" spans="1:6" x14ac:dyDescent="0.3">
      <c r="A280">
        <v>9</v>
      </c>
      <c r="B280" t="s">
        <v>268</v>
      </c>
      <c r="C280" t="s">
        <v>7004</v>
      </c>
      <c r="D280" t="s">
        <v>14532</v>
      </c>
      <c r="E280" t="s">
        <v>1392</v>
      </c>
      <c r="F280" t="s">
        <v>350</v>
      </c>
    </row>
    <row r="281" spans="1:6" x14ac:dyDescent="0.3">
      <c r="A281">
        <v>9</v>
      </c>
      <c r="B281" t="s">
        <v>268</v>
      </c>
      <c r="C281" t="s">
        <v>3779</v>
      </c>
      <c r="D281" t="s">
        <v>14532</v>
      </c>
      <c r="E281" t="s">
        <v>418</v>
      </c>
      <c r="F281" t="s">
        <v>350</v>
      </c>
    </row>
    <row r="282" spans="1:6" x14ac:dyDescent="0.3">
      <c r="A282">
        <v>9</v>
      </c>
      <c r="B282" t="s">
        <v>268</v>
      </c>
      <c r="C282" t="s">
        <v>14463</v>
      </c>
      <c r="D282" t="s">
        <v>14533</v>
      </c>
    </row>
    <row r="283" spans="1:6" x14ac:dyDescent="0.3">
      <c r="A283">
        <v>9</v>
      </c>
      <c r="B283" t="s">
        <v>268</v>
      </c>
      <c r="C283" t="s">
        <v>14464</v>
      </c>
      <c r="D283" t="s">
        <v>14533</v>
      </c>
    </row>
    <row r="284" spans="1:6" x14ac:dyDescent="0.3">
      <c r="A284">
        <v>9</v>
      </c>
      <c r="B284" t="s">
        <v>268</v>
      </c>
      <c r="C284" t="s">
        <v>14473</v>
      </c>
      <c r="D284" t="s">
        <v>14533</v>
      </c>
    </row>
    <row r="285" spans="1:6" x14ac:dyDescent="0.3">
      <c r="A285">
        <v>9</v>
      </c>
      <c r="B285" t="s">
        <v>268</v>
      </c>
      <c r="C285" t="s">
        <v>14483</v>
      </c>
      <c r="D285" t="s">
        <v>14533</v>
      </c>
    </row>
    <row r="286" spans="1:6" x14ac:dyDescent="0.3">
      <c r="A286">
        <v>9</v>
      </c>
      <c r="B286" t="s">
        <v>268</v>
      </c>
      <c r="C286" t="s">
        <v>14493</v>
      </c>
      <c r="D286" t="s">
        <v>14533</v>
      </c>
    </row>
    <row r="287" spans="1:6" x14ac:dyDescent="0.3">
      <c r="A287">
        <v>9</v>
      </c>
      <c r="B287" t="s">
        <v>268</v>
      </c>
      <c r="C287" t="s">
        <v>14503</v>
      </c>
      <c r="D287" t="s">
        <v>14533</v>
      </c>
    </row>
    <row r="288" spans="1:6" x14ac:dyDescent="0.3">
      <c r="A288">
        <v>9</v>
      </c>
      <c r="B288" t="s">
        <v>268</v>
      </c>
      <c r="C288" t="s">
        <v>14504</v>
      </c>
      <c r="D288" t="s">
        <v>14533</v>
      </c>
    </row>
    <row r="289" spans="1:6" x14ac:dyDescent="0.3">
      <c r="A289">
        <v>9</v>
      </c>
      <c r="B289" t="s">
        <v>268</v>
      </c>
      <c r="C289" t="s">
        <v>14513</v>
      </c>
      <c r="D289" t="s">
        <v>14533</v>
      </c>
    </row>
    <row r="290" spans="1:6" x14ac:dyDescent="0.3">
      <c r="A290">
        <v>10</v>
      </c>
      <c r="B290" t="s">
        <v>265</v>
      </c>
      <c r="C290" t="s">
        <v>2784</v>
      </c>
      <c r="D290" t="s">
        <v>14532</v>
      </c>
      <c r="E290" t="s">
        <v>299</v>
      </c>
      <c r="F290" t="s">
        <v>453</v>
      </c>
    </row>
    <row r="291" spans="1:6" x14ac:dyDescent="0.3">
      <c r="A291">
        <v>10</v>
      </c>
      <c r="B291" t="s">
        <v>265</v>
      </c>
      <c r="C291" t="s">
        <v>4732</v>
      </c>
      <c r="D291" t="s">
        <v>14532</v>
      </c>
      <c r="E291" t="s">
        <v>672</v>
      </c>
      <c r="F291" t="s">
        <v>313</v>
      </c>
    </row>
    <row r="292" spans="1:6" x14ac:dyDescent="0.3">
      <c r="A292">
        <v>10</v>
      </c>
      <c r="B292" t="s">
        <v>265</v>
      </c>
      <c r="C292" t="s">
        <v>10471</v>
      </c>
      <c r="D292" t="s">
        <v>14532</v>
      </c>
      <c r="E292" t="s">
        <v>901</v>
      </c>
      <c r="F292" t="s">
        <v>350</v>
      </c>
    </row>
    <row r="293" spans="1:6" x14ac:dyDescent="0.3">
      <c r="A293">
        <v>10</v>
      </c>
      <c r="B293" t="s">
        <v>265</v>
      </c>
      <c r="C293" t="s">
        <v>6940</v>
      </c>
      <c r="D293" t="s">
        <v>14532</v>
      </c>
      <c r="E293" t="s">
        <v>697</v>
      </c>
      <c r="F293" t="s">
        <v>350</v>
      </c>
    </row>
    <row r="294" spans="1:6" x14ac:dyDescent="0.3">
      <c r="A294">
        <v>10</v>
      </c>
      <c r="B294" t="s">
        <v>265</v>
      </c>
      <c r="C294" t="s">
        <v>4468</v>
      </c>
      <c r="D294" t="s">
        <v>14532</v>
      </c>
      <c r="E294" t="s">
        <v>481</v>
      </c>
      <c r="F294" t="s">
        <v>453</v>
      </c>
    </row>
    <row r="295" spans="1:6" x14ac:dyDescent="0.3">
      <c r="A295">
        <v>10</v>
      </c>
      <c r="B295" t="s">
        <v>265</v>
      </c>
      <c r="C295" t="s">
        <v>4834</v>
      </c>
      <c r="D295" t="s">
        <v>14532</v>
      </c>
      <c r="F295" t="s">
        <v>350</v>
      </c>
    </row>
    <row r="296" spans="1:6" x14ac:dyDescent="0.3">
      <c r="A296">
        <v>10</v>
      </c>
      <c r="B296" t="s">
        <v>265</v>
      </c>
      <c r="C296" t="s">
        <v>5848</v>
      </c>
      <c r="D296" t="s">
        <v>14532</v>
      </c>
      <c r="E296" t="s">
        <v>316</v>
      </c>
      <c r="F296" t="s">
        <v>323</v>
      </c>
    </row>
    <row r="297" spans="1:6" x14ac:dyDescent="0.3">
      <c r="A297">
        <v>10</v>
      </c>
      <c r="B297" t="s">
        <v>265</v>
      </c>
      <c r="C297" t="s">
        <v>10726</v>
      </c>
      <c r="D297" t="s">
        <v>14532</v>
      </c>
      <c r="E297" t="s">
        <v>573</v>
      </c>
      <c r="F297" t="s">
        <v>313</v>
      </c>
    </row>
    <row r="298" spans="1:6" x14ac:dyDescent="0.3">
      <c r="A298">
        <v>10</v>
      </c>
      <c r="B298" t="s">
        <v>265</v>
      </c>
      <c r="C298" t="s">
        <v>6828</v>
      </c>
      <c r="D298" t="s">
        <v>14532</v>
      </c>
      <c r="E298" t="s">
        <v>412</v>
      </c>
      <c r="F298" t="s">
        <v>453</v>
      </c>
    </row>
    <row r="299" spans="1:6" x14ac:dyDescent="0.3">
      <c r="A299">
        <v>10</v>
      </c>
      <c r="B299" t="s">
        <v>265</v>
      </c>
      <c r="C299" t="s">
        <v>7899</v>
      </c>
      <c r="D299" t="s">
        <v>14532</v>
      </c>
      <c r="E299" t="s">
        <v>573</v>
      </c>
      <c r="F299" t="s">
        <v>350</v>
      </c>
    </row>
    <row r="300" spans="1:6" x14ac:dyDescent="0.3">
      <c r="A300">
        <v>10</v>
      </c>
      <c r="B300" t="s">
        <v>265</v>
      </c>
      <c r="C300" t="s">
        <v>10504</v>
      </c>
      <c r="D300" t="s">
        <v>14532</v>
      </c>
      <c r="E300" t="s">
        <v>299</v>
      </c>
      <c r="F300" t="s">
        <v>453</v>
      </c>
    </row>
    <row r="301" spans="1:6" x14ac:dyDescent="0.3">
      <c r="A301">
        <v>10</v>
      </c>
      <c r="B301" t="s">
        <v>265</v>
      </c>
      <c r="C301" t="s">
        <v>4858</v>
      </c>
      <c r="D301" t="s">
        <v>14532</v>
      </c>
      <c r="E301" t="s">
        <v>697</v>
      </c>
      <c r="F301" t="s">
        <v>439</v>
      </c>
    </row>
    <row r="302" spans="1:6" x14ac:dyDescent="0.3">
      <c r="A302">
        <v>10</v>
      </c>
      <c r="B302" t="s">
        <v>265</v>
      </c>
      <c r="C302" t="s">
        <v>8152</v>
      </c>
      <c r="D302" t="s">
        <v>14532</v>
      </c>
      <c r="E302" t="s">
        <v>525</v>
      </c>
      <c r="F302" t="s">
        <v>453</v>
      </c>
    </row>
    <row r="303" spans="1:6" x14ac:dyDescent="0.3">
      <c r="A303">
        <v>10</v>
      </c>
      <c r="B303" t="s">
        <v>265</v>
      </c>
      <c r="C303" t="s">
        <v>10677</v>
      </c>
      <c r="D303" t="s">
        <v>14532</v>
      </c>
      <c r="E303" t="s">
        <v>337</v>
      </c>
      <c r="F303" t="s">
        <v>453</v>
      </c>
    </row>
    <row r="304" spans="1:6" x14ac:dyDescent="0.3">
      <c r="A304">
        <v>10</v>
      </c>
      <c r="B304" t="s">
        <v>265</v>
      </c>
      <c r="C304" t="s">
        <v>10362</v>
      </c>
      <c r="D304" t="s">
        <v>14532</v>
      </c>
      <c r="E304" t="s">
        <v>724</v>
      </c>
      <c r="F304" t="s">
        <v>350</v>
      </c>
    </row>
    <row r="305" spans="1:6" x14ac:dyDescent="0.3">
      <c r="A305">
        <v>10</v>
      </c>
      <c r="B305" t="s">
        <v>265</v>
      </c>
      <c r="C305" t="s">
        <v>7638</v>
      </c>
      <c r="D305" t="s">
        <v>14532</v>
      </c>
      <c r="E305" t="s">
        <v>917</v>
      </c>
      <c r="F305" t="s">
        <v>453</v>
      </c>
    </row>
    <row r="306" spans="1:6" x14ac:dyDescent="0.3">
      <c r="A306">
        <v>10</v>
      </c>
      <c r="B306" t="s">
        <v>265</v>
      </c>
      <c r="C306" t="s">
        <v>10017</v>
      </c>
      <c r="D306" t="s">
        <v>14532</v>
      </c>
      <c r="E306" t="s">
        <v>555</v>
      </c>
      <c r="F306" t="s">
        <v>313</v>
      </c>
    </row>
    <row r="307" spans="1:6" x14ac:dyDescent="0.3">
      <c r="A307">
        <v>10</v>
      </c>
      <c r="B307" t="s">
        <v>265</v>
      </c>
      <c r="C307" t="s">
        <v>3093</v>
      </c>
      <c r="D307" t="s">
        <v>14532</v>
      </c>
      <c r="E307" t="s">
        <v>337</v>
      </c>
      <c r="F307" t="s">
        <v>453</v>
      </c>
    </row>
    <row r="308" spans="1:6" x14ac:dyDescent="0.3">
      <c r="A308">
        <v>10</v>
      </c>
      <c r="B308" t="s">
        <v>265</v>
      </c>
      <c r="C308" t="s">
        <v>9747</v>
      </c>
      <c r="D308" t="s">
        <v>14532</v>
      </c>
      <c r="E308" t="s">
        <v>1208</v>
      </c>
      <c r="F308" t="s">
        <v>350</v>
      </c>
    </row>
    <row r="309" spans="1:6" x14ac:dyDescent="0.3">
      <c r="A309">
        <v>10</v>
      </c>
      <c r="B309" t="s">
        <v>265</v>
      </c>
      <c r="C309" t="s">
        <v>4529</v>
      </c>
      <c r="D309" t="s">
        <v>14532</v>
      </c>
      <c r="E309" t="s">
        <v>491</v>
      </c>
      <c r="F309" t="s">
        <v>453</v>
      </c>
    </row>
    <row r="310" spans="1:6" x14ac:dyDescent="0.3">
      <c r="A310">
        <v>10</v>
      </c>
      <c r="B310" t="s">
        <v>265</v>
      </c>
      <c r="C310" t="s">
        <v>5624</v>
      </c>
      <c r="D310" t="s">
        <v>14532</v>
      </c>
      <c r="E310" t="s">
        <v>446</v>
      </c>
      <c r="F310" t="s">
        <v>453</v>
      </c>
    </row>
    <row r="311" spans="1:6" x14ac:dyDescent="0.3">
      <c r="A311">
        <v>10</v>
      </c>
      <c r="B311" t="s">
        <v>265</v>
      </c>
      <c r="C311" t="s">
        <v>8145</v>
      </c>
      <c r="D311" t="s">
        <v>14532</v>
      </c>
      <c r="E311" t="s">
        <v>412</v>
      </c>
      <c r="F311" t="s">
        <v>350</v>
      </c>
    </row>
    <row r="312" spans="1:6" x14ac:dyDescent="0.3">
      <c r="A312">
        <v>10</v>
      </c>
      <c r="B312" t="s">
        <v>265</v>
      </c>
      <c r="C312" t="s">
        <v>3454</v>
      </c>
      <c r="D312" t="s">
        <v>14532</v>
      </c>
      <c r="E312" t="s">
        <v>922</v>
      </c>
      <c r="F312" t="s">
        <v>323</v>
      </c>
    </row>
    <row r="313" spans="1:6" x14ac:dyDescent="0.3">
      <c r="A313">
        <v>10</v>
      </c>
      <c r="B313" t="s">
        <v>265</v>
      </c>
      <c r="C313" t="s">
        <v>5938</v>
      </c>
      <c r="D313" t="s">
        <v>14532</v>
      </c>
      <c r="E313" t="s">
        <v>710</v>
      </c>
      <c r="F313" t="s">
        <v>350</v>
      </c>
    </row>
    <row r="314" spans="1:6" x14ac:dyDescent="0.3">
      <c r="A314">
        <v>10</v>
      </c>
      <c r="B314" t="s">
        <v>265</v>
      </c>
      <c r="C314" t="s">
        <v>14474</v>
      </c>
      <c r="D314" t="s">
        <v>14533</v>
      </c>
    </row>
    <row r="315" spans="1:6" x14ac:dyDescent="0.3">
      <c r="A315">
        <v>10</v>
      </c>
      <c r="B315" t="s">
        <v>265</v>
      </c>
      <c r="C315" t="s">
        <v>14484</v>
      </c>
      <c r="D315" t="s">
        <v>14533</v>
      </c>
    </row>
    <row r="316" spans="1:6" x14ac:dyDescent="0.3">
      <c r="A316">
        <v>10</v>
      </c>
      <c r="B316" t="s">
        <v>265</v>
      </c>
      <c r="C316" t="s">
        <v>14514</v>
      </c>
      <c r="D316" t="s">
        <v>14533</v>
      </c>
    </row>
    <row r="317" spans="1:6" x14ac:dyDescent="0.3">
      <c r="A317">
        <v>10</v>
      </c>
      <c r="B317" t="s">
        <v>265</v>
      </c>
      <c r="C317" t="s">
        <v>14523</v>
      </c>
      <c r="D317" t="s">
        <v>14533</v>
      </c>
    </row>
    <row r="318" spans="1:6" x14ac:dyDescent="0.3">
      <c r="A318">
        <v>10</v>
      </c>
      <c r="B318" t="s">
        <v>265</v>
      </c>
      <c r="C318" t="s">
        <v>14524</v>
      </c>
      <c r="D318" t="s">
        <v>14533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0F00-B463-44AF-B6FA-DD1941A92FB7}">
  <dimension ref="A1:I71"/>
  <sheetViews>
    <sheetView workbookViewId="0">
      <selection activeCell="H25" sqref="H25"/>
    </sheetView>
  </sheetViews>
  <sheetFormatPr defaultRowHeight="14.4" x14ac:dyDescent="0.3"/>
  <cols>
    <col min="1" max="1" width="8.33203125" bestFit="1" customWidth="1"/>
    <col min="2" max="2" width="6.6640625" bestFit="1" customWidth="1"/>
    <col min="3" max="3" width="9.109375" bestFit="1" customWidth="1"/>
    <col min="4" max="4" width="17.109375" bestFit="1" customWidth="1"/>
    <col min="5" max="5" width="15.88671875" customWidth="1"/>
    <col min="6" max="6" width="15.88671875" bestFit="1" customWidth="1"/>
    <col min="7" max="7" width="12.44140625" bestFit="1" customWidth="1"/>
    <col min="8" max="8" width="29.5546875" bestFit="1" customWidth="1"/>
    <col min="9" max="9" width="8.109375" customWidth="1"/>
    <col min="10" max="10" width="18" bestFit="1" customWidth="1"/>
    <col min="11" max="11" width="21.77734375" bestFit="1" customWidth="1"/>
    <col min="12" max="12" width="24.44140625" bestFit="1" customWidth="1"/>
    <col min="13" max="13" width="24.77734375" bestFit="1" customWidth="1"/>
    <col min="14" max="14" width="15.88671875" bestFit="1" customWidth="1"/>
    <col min="15" max="15" width="7.77734375" bestFit="1" customWidth="1"/>
  </cols>
  <sheetData>
    <row r="1" spans="1:9" x14ac:dyDescent="0.3">
      <c r="A1" t="s">
        <v>14452</v>
      </c>
      <c r="B1" t="s">
        <v>14453</v>
      </c>
      <c r="C1" t="s">
        <v>14456</v>
      </c>
      <c r="D1" t="s">
        <v>14530</v>
      </c>
      <c r="E1" t="s">
        <v>14454</v>
      </c>
      <c r="F1" t="s">
        <v>14455</v>
      </c>
      <c r="G1" t="s">
        <v>14457</v>
      </c>
      <c r="H1" t="s">
        <v>14458</v>
      </c>
      <c r="I1" t="s">
        <v>14459</v>
      </c>
    </row>
    <row r="2" spans="1:9" x14ac:dyDescent="0.3">
      <c r="A2">
        <v>1</v>
      </c>
      <c r="B2" s="1">
        <v>1</v>
      </c>
      <c r="C2">
        <v>1</v>
      </c>
      <c r="D2">
        <v>2</v>
      </c>
      <c r="E2" t="s">
        <v>267</v>
      </c>
      <c r="F2" t="s">
        <v>297</v>
      </c>
      <c r="G2" t="s">
        <v>11297</v>
      </c>
      <c r="H2" t="s">
        <v>14460</v>
      </c>
      <c r="I2">
        <v>6</v>
      </c>
    </row>
    <row r="3" spans="1:9" x14ac:dyDescent="0.3">
      <c r="A3">
        <v>1</v>
      </c>
      <c r="B3" s="1">
        <v>2</v>
      </c>
      <c r="C3">
        <v>2</v>
      </c>
      <c r="D3">
        <v>3</v>
      </c>
      <c r="E3" t="s">
        <v>271</v>
      </c>
      <c r="F3" t="s">
        <v>297</v>
      </c>
      <c r="G3" t="s">
        <v>11299</v>
      </c>
      <c r="H3" t="s">
        <v>14461</v>
      </c>
      <c r="I3">
        <v>6</v>
      </c>
    </row>
    <row r="4" spans="1:9" x14ac:dyDescent="0.3">
      <c r="A4">
        <v>1</v>
      </c>
      <c r="B4" s="1">
        <v>3</v>
      </c>
      <c r="C4">
        <v>3</v>
      </c>
      <c r="D4">
        <v>8</v>
      </c>
      <c r="E4" t="s">
        <v>266</v>
      </c>
      <c r="F4" t="s">
        <v>297</v>
      </c>
      <c r="G4" t="s">
        <v>11301</v>
      </c>
      <c r="H4" t="s">
        <v>14462</v>
      </c>
      <c r="I4">
        <v>6</v>
      </c>
    </row>
    <row r="5" spans="1:9" x14ac:dyDescent="0.3">
      <c r="A5">
        <v>1</v>
      </c>
      <c r="B5" s="1">
        <v>4</v>
      </c>
      <c r="C5">
        <v>4</v>
      </c>
      <c r="D5">
        <v>9</v>
      </c>
      <c r="E5" t="s">
        <v>268</v>
      </c>
      <c r="F5" t="s">
        <v>297</v>
      </c>
      <c r="G5" t="s">
        <v>11303</v>
      </c>
      <c r="H5" t="s">
        <v>14463</v>
      </c>
      <c r="I5">
        <v>6</v>
      </c>
    </row>
    <row r="6" spans="1:9" x14ac:dyDescent="0.3">
      <c r="A6">
        <v>1</v>
      </c>
      <c r="B6" s="1">
        <v>5</v>
      </c>
      <c r="C6">
        <v>5</v>
      </c>
      <c r="D6">
        <v>9</v>
      </c>
      <c r="E6" t="s">
        <v>268</v>
      </c>
      <c r="F6" t="s">
        <v>265</v>
      </c>
      <c r="G6" t="s">
        <v>11305</v>
      </c>
      <c r="H6" t="s">
        <v>14464</v>
      </c>
      <c r="I6">
        <v>6</v>
      </c>
    </row>
    <row r="7" spans="1:9" x14ac:dyDescent="0.3">
      <c r="A7">
        <v>1</v>
      </c>
      <c r="B7" s="1">
        <v>6</v>
      </c>
      <c r="C7">
        <v>6</v>
      </c>
      <c r="D7">
        <v>4</v>
      </c>
      <c r="E7" t="s">
        <v>270</v>
      </c>
      <c r="F7" t="s">
        <v>264</v>
      </c>
      <c r="G7" t="s">
        <v>11307</v>
      </c>
      <c r="H7" t="s">
        <v>14465</v>
      </c>
      <c r="I7">
        <v>5</v>
      </c>
    </row>
    <row r="8" spans="1:9" x14ac:dyDescent="0.3">
      <c r="A8">
        <v>1</v>
      </c>
      <c r="B8" s="1">
        <v>7</v>
      </c>
      <c r="C8">
        <v>7</v>
      </c>
      <c r="D8">
        <v>7</v>
      </c>
      <c r="E8" t="s">
        <v>263</v>
      </c>
      <c r="F8" t="s">
        <v>297</v>
      </c>
      <c r="G8" t="s">
        <v>11309</v>
      </c>
      <c r="H8" t="s">
        <v>14466</v>
      </c>
      <c r="I8">
        <v>5</v>
      </c>
    </row>
    <row r="9" spans="1:9" x14ac:dyDescent="0.3">
      <c r="A9">
        <v>1</v>
      </c>
      <c r="B9" s="1">
        <v>8</v>
      </c>
      <c r="C9">
        <v>8</v>
      </c>
      <c r="D9">
        <v>2</v>
      </c>
      <c r="E9" t="s">
        <v>267</v>
      </c>
      <c r="F9" t="s">
        <v>262</v>
      </c>
      <c r="G9" t="s">
        <v>11311</v>
      </c>
      <c r="H9" t="s">
        <v>14467</v>
      </c>
      <c r="I9">
        <v>5</v>
      </c>
    </row>
    <row r="10" spans="1:9" x14ac:dyDescent="0.3">
      <c r="A10">
        <v>1</v>
      </c>
      <c r="B10" s="1">
        <v>9</v>
      </c>
      <c r="C10">
        <v>9</v>
      </c>
      <c r="D10">
        <v>4</v>
      </c>
      <c r="E10" t="s">
        <v>270</v>
      </c>
      <c r="F10" t="s">
        <v>297</v>
      </c>
      <c r="G10" t="s">
        <v>11313</v>
      </c>
      <c r="H10" t="s">
        <v>14468</v>
      </c>
      <c r="I10">
        <v>5</v>
      </c>
    </row>
    <row r="11" spans="1:9" x14ac:dyDescent="0.3">
      <c r="A11">
        <v>1</v>
      </c>
      <c r="B11" s="1">
        <v>10</v>
      </c>
      <c r="C11">
        <v>10</v>
      </c>
      <c r="D11">
        <v>6</v>
      </c>
      <c r="E11" t="s">
        <v>269</v>
      </c>
      <c r="F11" t="s">
        <v>297</v>
      </c>
      <c r="G11" t="s">
        <v>11172</v>
      </c>
      <c r="H11" t="s">
        <v>14469</v>
      </c>
      <c r="I11">
        <v>5</v>
      </c>
    </row>
    <row r="12" spans="1:9" x14ac:dyDescent="0.3">
      <c r="A12">
        <v>2</v>
      </c>
      <c r="B12" s="1">
        <v>1</v>
      </c>
      <c r="C12">
        <v>11</v>
      </c>
      <c r="D12">
        <v>4</v>
      </c>
      <c r="E12" t="s">
        <v>270</v>
      </c>
      <c r="F12" t="s">
        <v>267</v>
      </c>
      <c r="G12" t="s">
        <v>11315</v>
      </c>
      <c r="H12" t="s">
        <v>14470</v>
      </c>
      <c r="I12">
        <v>4</v>
      </c>
    </row>
    <row r="13" spans="1:9" x14ac:dyDescent="0.3">
      <c r="A13">
        <v>2</v>
      </c>
      <c r="B13" s="1">
        <v>2</v>
      </c>
      <c r="C13">
        <v>12</v>
      </c>
      <c r="D13">
        <v>3</v>
      </c>
      <c r="E13" t="s">
        <v>271</v>
      </c>
      <c r="F13" t="s">
        <v>297</v>
      </c>
      <c r="G13" t="s">
        <v>11317</v>
      </c>
      <c r="H13" t="s">
        <v>14471</v>
      </c>
      <c r="I13">
        <v>4</v>
      </c>
    </row>
    <row r="14" spans="1:9" x14ac:dyDescent="0.3">
      <c r="A14">
        <v>2</v>
      </c>
      <c r="B14" s="1">
        <v>3</v>
      </c>
      <c r="C14">
        <v>13</v>
      </c>
      <c r="D14">
        <v>8</v>
      </c>
      <c r="E14" t="s">
        <v>266</v>
      </c>
      <c r="F14" t="s">
        <v>297</v>
      </c>
      <c r="G14" t="s">
        <v>11319</v>
      </c>
      <c r="H14" t="s">
        <v>14472</v>
      </c>
      <c r="I14">
        <v>4</v>
      </c>
    </row>
    <row r="15" spans="1:9" x14ac:dyDescent="0.3">
      <c r="A15">
        <v>2</v>
      </c>
      <c r="B15" s="1">
        <v>4</v>
      </c>
      <c r="C15">
        <v>14</v>
      </c>
      <c r="D15">
        <v>9</v>
      </c>
      <c r="E15" t="s">
        <v>268</v>
      </c>
      <c r="F15" t="s">
        <v>297</v>
      </c>
      <c r="G15" t="s">
        <v>11321</v>
      </c>
      <c r="H15" t="s">
        <v>14473</v>
      </c>
      <c r="I15">
        <v>4</v>
      </c>
    </row>
    <row r="16" spans="1:9" x14ac:dyDescent="0.3">
      <c r="A16">
        <v>2</v>
      </c>
      <c r="B16" s="1">
        <v>5</v>
      </c>
      <c r="C16">
        <v>15</v>
      </c>
      <c r="D16">
        <v>10</v>
      </c>
      <c r="E16" t="s">
        <v>265</v>
      </c>
      <c r="F16" t="s">
        <v>297</v>
      </c>
      <c r="G16" t="s">
        <v>11323</v>
      </c>
      <c r="H16" t="s">
        <v>14474</v>
      </c>
      <c r="I16">
        <v>4</v>
      </c>
    </row>
    <row r="17" spans="1:9" x14ac:dyDescent="0.3">
      <c r="A17">
        <v>2</v>
      </c>
      <c r="B17" s="1">
        <v>6</v>
      </c>
      <c r="C17">
        <v>16</v>
      </c>
      <c r="D17">
        <v>4</v>
      </c>
      <c r="E17" t="s">
        <v>270</v>
      </c>
      <c r="F17" t="s">
        <v>264</v>
      </c>
      <c r="G17" t="s">
        <v>11325</v>
      </c>
      <c r="H17" t="s">
        <v>14475</v>
      </c>
      <c r="I17">
        <v>4</v>
      </c>
    </row>
    <row r="18" spans="1:9" x14ac:dyDescent="0.3">
      <c r="A18">
        <v>2</v>
      </c>
      <c r="B18" s="1">
        <v>7</v>
      </c>
      <c r="C18">
        <v>17</v>
      </c>
      <c r="D18">
        <v>2</v>
      </c>
      <c r="E18" t="s">
        <v>267</v>
      </c>
      <c r="F18" t="s">
        <v>263</v>
      </c>
      <c r="G18" t="s">
        <v>11327</v>
      </c>
      <c r="H18" t="s">
        <v>14476</v>
      </c>
      <c r="I18">
        <v>4</v>
      </c>
    </row>
    <row r="19" spans="1:9" x14ac:dyDescent="0.3">
      <c r="A19">
        <v>2</v>
      </c>
      <c r="B19" s="1">
        <v>8</v>
      </c>
      <c r="C19">
        <v>18</v>
      </c>
      <c r="D19">
        <v>5</v>
      </c>
      <c r="E19" t="s">
        <v>262</v>
      </c>
      <c r="F19" t="s">
        <v>297</v>
      </c>
      <c r="G19" t="s">
        <v>11329</v>
      </c>
      <c r="H19" t="s">
        <v>14477</v>
      </c>
      <c r="I19">
        <v>4</v>
      </c>
    </row>
    <row r="20" spans="1:9" x14ac:dyDescent="0.3">
      <c r="A20">
        <v>2</v>
      </c>
      <c r="B20" s="1">
        <v>9</v>
      </c>
      <c r="C20">
        <v>19</v>
      </c>
      <c r="D20">
        <v>4</v>
      </c>
      <c r="E20" t="s">
        <v>270</v>
      </c>
      <c r="F20" t="s">
        <v>297</v>
      </c>
      <c r="G20" t="s">
        <v>11331</v>
      </c>
      <c r="H20" t="s">
        <v>14478</v>
      </c>
      <c r="I20">
        <v>4</v>
      </c>
    </row>
    <row r="21" spans="1:9" x14ac:dyDescent="0.3">
      <c r="A21">
        <v>2</v>
      </c>
      <c r="B21" s="1">
        <v>10</v>
      </c>
      <c r="C21">
        <v>20</v>
      </c>
      <c r="D21">
        <v>6</v>
      </c>
      <c r="E21" t="s">
        <v>269</v>
      </c>
      <c r="F21" t="s">
        <v>297</v>
      </c>
      <c r="G21" t="s">
        <v>11184</v>
      </c>
      <c r="H21" t="s">
        <v>14479</v>
      </c>
      <c r="I21">
        <v>4</v>
      </c>
    </row>
    <row r="22" spans="1:9" x14ac:dyDescent="0.3">
      <c r="A22">
        <v>3</v>
      </c>
      <c r="B22" s="1">
        <v>1</v>
      </c>
      <c r="C22">
        <v>21</v>
      </c>
      <c r="D22">
        <v>4</v>
      </c>
      <c r="E22" t="s">
        <v>270</v>
      </c>
      <c r="F22" t="s">
        <v>267</v>
      </c>
      <c r="G22" t="s">
        <v>11298</v>
      </c>
      <c r="H22" t="s">
        <v>14480</v>
      </c>
      <c r="I22">
        <v>3</v>
      </c>
    </row>
    <row r="23" spans="1:9" x14ac:dyDescent="0.3">
      <c r="A23">
        <v>3</v>
      </c>
      <c r="B23" s="1">
        <v>2</v>
      </c>
      <c r="C23">
        <v>22</v>
      </c>
      <c r="D23">
        <v>3</v>
      </c>
      <c r="E23" t="s">
        <v>271</v>
      </c>
      <c r="F23" t="s">
        <v>297</v>
      </c>
      <c r="G23" t="s">
        <v>11300</v>
      </c>
      <c r="H23" t="s">
        <v>14481</v>
      </c>
      <c r="I23">
        <v>3</v>
      </c>
    </row>
    <row r="24" spans="1:9" x14ac:dyDescent="0.3">
      <c r="A24">
        <v>3</v>
      </c>
      <c r="B24" s="1">
        <v>3</v>
      </c>
      <c r="C24">
        <v>23</v>
      </c>
      <c r="D24">
        <v>8</v>
      </c>
      <c r="E24" t="s">
        <v>266</v>
      </c>
      <c r="F24" t="s">
        <v>297</v>
      </c>
      <c r="G24" t="s">
        <v>11302</v>
      </c>
      <c r="H24" t="s">
        <v>14482</v>
      </c>
      <c r="I24">
        <v>3</v>
      </c>
    </row>
    <row r="25" spans="1:9" x14ac:dyDescent="0.3">
      <c r="A25">
        <v>3</v>
      </c>
      <c r="B25" s="1">
        <v>4</v>
      </c>
      <c r="C25">
        <v>24</v>
      </c>
      <c r="D25">
        <v>9</v>
      </c>
      <c r="E25" t="s">
        <v>268</v>
      </c>
      <c r="F25" t="s">
        <v>297</v>
      </c>
      <c r="G25" t="s">
        <v>11304</v>
      </c>
      <c r="H25" t="s">
        <v>14483</v>
      </c>
      <c r="I25">
        <v>3</v>
      </c>
    </row>
    <row r="26" spans="1:9" x14ac:dyDescent="0.3">
      <c r="A26">
        <v>3</v>
      </c>
      <c r="B26" s="1">
        <v>5</v>
      </c>
      <c r="C26">
        <v>25</v>
      </c>
      <c r="D26">
        <v>10</v>
      </c>
      <c r="E26" t="s">
        <v>265</v>
      </c>
      <c r="F26" t="s">
        <v>297</v>
      </c>
      <c r="G26" t="s">
        <v>11306</v>
      </c>
      <c r="H26" t="s">
        <v>14484</v>
      </c>
      <c r="I26">
        <v>3</v>
      </c>
    </row>
    <row r="27" spans="1:9" x14ac:dyDescent="0.3">
      <c r="A27">
        <v>3</v>
      </c>
      <c r="B27" s="1">
        <v>6</v>
      </c>
      <c r="C27">
        <v>26</v>
      </c>
      <c r="D27">
        <v>1</v>
      </c>
      <c r="E27" t="s">
        <v>264</v>
      </c>
      <c r="F27" t="s">
        <v>297</v>
      </c>
      <c r="G27" t="s">
        <v>11308</v>
      </c>
      <c r="H27" t="s">
        <v>14485</v>
      </c>
      <c r="I27">
        <v>3</v>
      </c>
    </row>
    <row r="28" spans="1:9" x14ac:dyDescent="0.3">
      <c r="A28">
        <v>3</v>
      </c>
      <c r="B28" s="1">
        <v>7</v>
      </c>
      <c r="C28">
        <v>27</v>
      </c>
      <c r="D28">
        <v>7</v>
      </c>
      <c r="E28" t="s">
        <v>263</v>
      </c>
      <c r="F28" t="s">
        <v>297</v>
      </c>
      <c r="G28" t="s">
        <v>11310</v>
      </c>
      <c r="H28" t="s">
        <v>14486</v>
      </c>
      <c r="I28">
        <v>3</v>
      </c>
    </row>
    <row r="29" spans="1:9" x14ac:dyDescent="0.3">
      <c r="A29">
        <v>3</v>
      </c>
      <c r="B29" s="1">
        <v>8</v>
      </c>
      <c r="C29">
        <v>28</v>
      </c>
      <c r="D29">
        <v>5</v>
      </c>
      <c r="E29" t="s">
        <v>262</v>
      </c>
      <c r="F29" t="s">
        <v>297</v>
      </c>
      <c r="G29" t="s">
        <v>11312</v>
      </c>
      <c r="H29" t="s">
        <v>14487</v>
      </c>
      <c r="I29">
        <v>3</v>
      </c>
    </row>
    <row r="30" spans="1:9" x14ac:dyDescent="0.3">
      <c r="A30">
        <v>3</v>
      </c>
      <c r="B30" s="1">
        <v>9</v>
      </c>
      <c r="C30">
        <v>29</v>
      </c>
      <c r="D30">
        <v>4</v>
      </c>
      <c r="E30" t="s">
        <v>270</v>
      </c>
      <c r="F30" t="s">
        <v>297</v>
      </c>
      <c r="G30" t="s">
        <v>11314</v>
      </c>
      <c r="H30" t="s">
        <v>14488</v>
      </c>
      <c r="I30">
        <v>3</v>
      </c>
    </row>
    <row r="31" spans="1:9" x14ac:dyDescent="0.3">
      <c r="A31">
        <v>3</v>
      </c>
      <c r="B31" s="1">
        <v>10</v>
      </c>
      <c r="C31">
        <v>30</v>
      </c>
      <c r="D31">
        <v>6</v>
      </c>
      <c r="E31" t="s">
        <v>269</v>
      </c>
      <c r="F31" t="s">
        <v>297</v>
      </c>
      <c r="G31" t="s">
        <v>11194</v>
      </c>
      <c r="H31" t="s">
        <v>14489</v>
      </c>
      <c r="I31">
        <v>3</v>
      </c>
    </row>
    <row r="32" spans="1:9" x14ac:dyDescent="0.3">
      <c r="A32">
        <v>4</v>
      </c>
      <c r="B32" s="1">
        <v>1</v>
      </c>
      <c r="C32">
        <v>31</v>
      </c>
      <c r="D32">
        <v>4</v>
      </c>
      <c r="E32" t="s">
        <v>270</v>
      </c>
      <c r="F32" t="s">
        <v>267</v>
      </c>
      <c r="G32" t="s">
        <v>11316</v>
      </c>
      <c r="H32" t="s">
        <v>14490</v>
      </c>
      <c r="I32">
        <v>2</v>
      </c>
    </row>
    <row r="33" spans="1:9" x14ac:dyDescent="0.3">
      <c r="A33">
        <v>4</v>
      </c>
      <c r="B33" s="1">
        <v>2</v>
      </c>
      <c r="C33">
        <v>32</v>
      </c>
      <c r="D33">
        <v>3</v>
      </c>
      <c r="E33" t="s">
        <v>271</v>
      </c>
      <c r="F33" t="s">
        <v>297</v>
      </c>
      <c r="G33" t="s">
        <v>11318</v>
      </c>
      <c r="H33" t="s">
        <v>14491</v>
      </c>
      <c r="I33">
        <v>2</v>
      </c>
    </row>
    <row r="34" spans="1:9" x14ac:dyDescent="0.3">
      <c r="A34">
        <v>4</v>
      </c>
      <c r="B34" s="1">
        <v>3</v>
      </c>
      <c r="C34">
        <v>33</v>
      </c>
      <c r="D34">
        <v>8</v>
      </c>
      <c r="E34" t="s">
        <v>266</v>
      </c>
      <c r="F34" t="s">
        <v>297</v>
      </c>
      <c r="G34" t="s">
        <v>11320</v>
      </c>
      <c r="H34" t="s">
        <v>14492</v>
      </c>
      <c r="I34">
        <v>2</v>
      </c>
    </row>
    <row r="35" spans="1:9" x14ac:dyDescent="0.3">
      <c r="A35">
        <v>4</v>
      </c>
      <c r="B35" s="1">
        <v>4</v>
      </c>
      <c r="C35">
        <v>34</v>
      </c>
      <c r="D35">
        <v>9</v>
      </c>
      <c r="E35" t="s">
        <v>268</v>
      </c>
      <c r="F35" t="s">
        <v>297</v>
      </c>
      <c r="G35" t="s">
        <v>11322</v>
      </c>
      <c r="H35" t="s">
        <v>14493</v>
      </c>
      <c r="I35">
        <v>2</v>
      </c>
    </row>
    <row r="36" spans="1:9" x14ac:dyDescent="0.3">
      <c r="A36">
        <v>4</v>
      </c>
      <c r="B36" s="1">
        <v>5</v>
      </c>
      <c r="C36">
        <v>35</v>
      </c>
      <c r="D36">
        <v>5</v>
      </c>
      <c r="E36" t="s">
        <v>262</v>
      </c>
      <c r="F36" t="s">
        <v>265</v>
      </c>
      <c r="G36" t="s">
        <v>11324</v>
      </c>
      <c r="H36" t="s">
        <v>14494</v>
      </c>
      <c r="I36">
        <v>2</v>
      </c>
    </row>
    <row r="37" spans="1:9" x14ac:dyDescent="0.3">
      <c r="A37">
        <v>4</v>
      </c>
      <c r="B37" s="1">
        <v>6</v>
      </c>
      <c r="C37">
        <v>36</v>
      </c>
      <c r="D37">
        <v>1</v>
      </c>
      <c r="E37" t="s">
        <v>264</v>
      </c>
      <c r="F37" t="s">
        <v>297</v>
      </c>
      <c r="G37" t="s">
        <v>11326</v>
      </c>
      <c r="H37" t="s">
        <v>14495</v>
      </c>
      <c r="I37">
        <v>2</v>
      </c>
    </row>
    <row r="38" spans="1:9" x14ac:dyDescent="0.3">
      <c r="A38">
        <v>4</v>
      </c>
      <c r="B38" s="1">
        <v>7</v>
      </c>
      <c r="C38">
        <v>37</v>
      </c>
      <c r="D38">
        <v>7</v>
      </c>
      <c r="E38" t="s">
        <v>263</v>
      </c>
      <c r="F38" t="s">
        <v>297</v>
      </c>
      <c r="G38" t="s">
        <v>11328</v>
      </c>
      <c r="H38" t="s">
        <v>14496</v>
      </c>
      <c r="I38">
        <v>2</v>
      </c>
    </row>
    <row r="39" spans="1:9" x14ac:dyDescent="0.3">
      <c r="A39">
        <v>4</v>
      </c>
      <c r="B39" s="1">
        <v>8</v>
      </c>
      <c r="C39">
        <v>38</v>
      </c>
      <c r="D39">
        <v>5</v>
      </c>
      <c r="E39" t="s">
        <v>262</v>
      </c>
      <c r="F39" t="s">
        <v>297</v>
      </c>
      <c r="G39" t="s">
        <v>11330</v>
      </c>
      <c r="H39" t="s">
        <v>14497</v>
      </c>
      <c r="I39">
        <v>2</v>
      </c>
    </row>
    <row r="40" spans="1:9" x14ac:dyDescent="0.3">
      <c r="A40">
        <v>4</v>
      </c>
      <c r="B40" s="1">
        <v>9</v>
      </c>
      <c r="C40">
        <v>39</v>
      </c>
      <c r="D40">
        <v>4</v>
      </c>
      <c r="E40" t="s">
        <v>270</v>
      </c>
      <c r="F40" t="s">
        <v>297</v>
      </c>
      <c r="G40" t="s">
        <v>11332</v>
      </c>
      <c r="H40" t="s">
        <v>14498</v>
      </c>
      <c r="I40">
        <v>2</v>
      </c>
    </row>
    <row r="41" spans="1:9" x14ac:dyDescent="0.3">
      <c r="A41">
        <v>4</v>
      </c>
      <c r="B41" s="1">
        <v>10</v>
      </c>
      <c r="C41">
        <v>40</v>
      </c>
      <c r="D41">
        <v>6</v>
      </c>
      <c r="E41" t="s">
        <v>269</v>
      </c>
      <c r="F41" t="s">
        <v>297</v>
      </c>
      <c r="G41" t="s">
        <v>11333</v>
      </c>
      <c r="H41" t="s">
        <v>14499</v>
      </c>
      <c r="I41">
        <v>2</v>
      </c>
    </row>
    <row r="42" spans="1:9" x14ac:dyDescent="0.3">
      <c r="A42">
        <v>5</v>
      </c>
      <c r="B42" s="1">
        <v>1</v>
      </c>
      <c r="C42">
        <v>41</v>
      </c>
      <c r="D42">
        <v>2</v>
      </c>
      <c r="E42" t="s">
        <v>267</v>
      </c>
      <c r="F42" t="s">
        <v>297</v>
      </c>
      <c r="G42" t="s">
        <v>11334</v>
      </c>
      <c r="H42" t="s">
        <v>14500</v>
      </c>
      <c r="I42">
        <v>1</v>
      </c>
    </row>
    <row r="43" spans="1:9" x14ac:dyDescent="0.3">
      <c r="A43">
        <v>5</v>
      </c>
      <c r="B43" s="1">
        <v>2</v>
      </c>
      <c r="C43">
        <v>42</v>
      </c>
      <c r="D43">
        <v>3</v>
      </c>
      <c r="E43" t="s">
        <v>271</v>
      </c>
      <c r="F43" t="s">
        <v>297</v>
      </c>
      <c r="G43" t="s">
        <v>11337</v>
      </c>
      <c r="H43" t="s">
        <v>14501</v>
      </c>
      <c r="I43">
        <v>1</v>
      </c>
    </row>
    <row r="44" spans="1:9" x14ac:dyDescent="0.3">
      <c r="A44">
        <v>5</v>
      </c>
      <c r="B44" s="1">
        <v>3</v>
      </c>
      <c r="C44">
        <v>43</v>
      </c>
      <c r="D44">
        <v>8</v>
      </c>
      <c r="E44" t="s">
        <v>266</v>
      </c>
      <c r="F44" t="s">
        <v>297</v>
      </c>
      <c r="G44" t="s">
        <v>11339</v>
      </c>
      <c r="H44" t="s">
        <v>14502</v>
      </c>
      <c r="I44">
        <v>1</v>
      </c>
    </row>
    <row r="45" spans="1:9" x14ac:dyDescent="0.3">
      <c r="A45">
        <v>5</v>
      </c>
      <c r="B45" s="1">
        <v>4</v>
      </c>
      <c r="C45">
        <v>44</v>
      </c>
      <c r="D45">
        <v>9</v>
      </c>
      <c r="E45" t="s">
        <v>268</v>
      </c>
      <c r="F45" t="s">
        <v>297</v>
      </c>
      <c r="G45" t="s">
        <v>11341</v>
      </c>
      <c r="H45" t="s">
        <v>14503</v>
      </c>
      <c r="I45">
        <v>1</v>
      </c>
    </row>
    <row r="46" spans="1:9" x14ac:dyDescent="0.3">
      <c r="A46">
        <v>5</v>
      </c>
      <c r="B46" s="1">
        <v>5</v>
      </c>
      <c r="C46">
        <v>45</v>
      </c>
      <c r="D46">
        <v>9</v>
      </c>
      <c r="E46" t="s">
        <v>268</v>
      </c>
      <c r="F46" t="s">
        <v>265</v>
      </c>
      <c r="G46" t="s">
        <v>11344</v>
      </c>
      <c r="H46" t="s">
        <v>14504</v>
      </c>
      <c r="I46">
        <v>1</v>
      </c>
    </row>
    <row r="47" spans="1:9" x14ac:dyDescent="0.3">
      <c r="A47">
        <v>5</v>
      </c>
      <c r="B47" s="1">
        <v>6</v>
      </c>
      <c r="C47">
        <v>46</v>
      </c>
      <c r="D47">
        <v>4</v>
      </c>
      <c r="E47" t="s">
        <v>270</v>
      </c>
      <c r="F47" t="s">
        <v>264</v>
      </c>
      <c r="G47" t="s">
        <v>11346</v>
      </c>
      <c r="H47" t="s">
        <v>14505</v>
      </c>
      <c r="I47">
        <v>1</v>
      </c>
    </row>
    <row r="48" spans="1:9" x14ac:dyDescent="0.3">
      <c r="A48">
        <v>5</v>
      </c>
      <c r="B48" s="1">
        <v>7</v>
      </c>
      <c r="C48">
        <v>47</v>
      </c>
      <c r="D48">
        <v>7</v>
      </c>
      <c r="E48" t="s">
        <v>263</v>
      </c>
      <c r="F48" t="s">
        <v>297</v>
      </c>
      <c r="G48" t="s">
        <v>11348</v>
      </c>
      <c r="H48" t="s">
        <v>14506</v>
      </c>
      <c r="I48">
        <v>1</v>
      </c>
    </row>
    <row r="49" spans="1:9" x14ac:dyDescent="0.3">
      <c r="A49">
        <v>5</v>
      </c>
      <c r="B49" s="1">
        <v>8</v>
      </c>
      <c r="C49">
        <v>48</v>
      </c>
      <c r="D49">
        <v>5</v>
      </c>
      <c r="E49" t="s">
        <v>262</v>
      </c>
      <c r="F49" t="s">
        <v>297</v>
      </c>
      <c r="G49" t="s">
        <v>11350</v>
      </c>
      <c r="H49" t="s">
        <v>14507</v>
      </c>
      <c r="I49">
        <v>1</v>
      </c>
    </row>
    <row r="50" spans="1:9" x14ac:dyDescent="0.3">
      <c r="A50">
        <v>5</v>
      </c>
      <c r="B50" s="1">
        <v>9</v>
      </c>
      <c r="C50">
        <v>49</v>
      </c>
      <c r="D50">
        <v>4</v>
      </c>
      <c r="E50" t="s">
        <v>270</v>
      </c>
      <c r="F50" t="s">
        <v>297</v>
      </c>
      <c r="G50" t="s">
        <v>11352</v>
      </c>
      <c r="H50" t="s">
        <v>14508</v>
      </c>
      <c r="I50">
        <v>1</v>
      </c>
    </row>
    <row r="51" spans="1:9" x14ac:dyDescent="0.3">
      <c r="A51">
        <v>5</v>
      </c>
      <c r="B51" s="1">
        <v>10</v>
      </c>
      <c r="C51">
        <v>50</v>
      </c>
      <c r="D51">
        <v>6</v>
      </c>
      <c r="E51" t="s">
        <v>269</v>
      </c>
      <c r="F51" t="s">
        <v>297</v>
      </c>
      <c r="G51" t="s">
        <v>11354</v>
      </c>
      <c r="H51" t="s">
        <v>14509</v>
      </c>
      <c r="I51">
        <v>1</v>
      </c>
    </row>
    <row r="52" spans="1:9" x14ac:dyDescent="0.3">
      <c r="A52">
        <v>6</v>
      </c>
      <c r="B52" s="1">
        <v>1</v>
      </c>
      <c r="C52">
        <v>51</v>
      </c>
      <c r="D52">
        <v>2</v>
      </c>
      <c r="E52" t="s">
        <v>267</v>
      </c>
      <c r="F52" t="s">
        <v>297</v>
      </c>
      <c r="G52" t="s">
        <v>11356</v>
      </c>
      <c r="H52" t="s">
        <v>14510</v>
      </c>
      <c r="I52">
        <v>1</v>
      </c>
    </row>
    <row r="53" spans="1:9" x14ac:dyDescent="0.3">
      <c r="A53">
        <v>6</v>
      </c>
      <c r="B53" s="1">
        <v>2</v>
      </c>
      <c r="C53">
        <v>52</v>
      </c>
      <c r="D53">
        <v>3</v>
      </c>
      <c r="E53" t="s">
        <v>271</v>
      </c>
      <c r="F53" t="s">
        <v>297</v>
      </c>
      <c r="G53" t="s">
        <v>11357</v>
      </c>
      <c r="H53" t="s">
        <v>14511</v>
      </c>
      <c r="I53">
        <v>1</v>
      </c>
    </row>
    <row r="54" spans="1:9" x14ac:dyDescent="0.3">
      <c r="A54">
        <v>6</v>
      </c>
      <c r="B54" s="1">
        <v>3</v>
      </c>
      <c r="C54">
        <v>53</v>
      </c>
      <c r="D54">
        <v>8</v>
      </c>
      <c r="E54" t="s">
        <v>266</v>
      </c>
      <c r="F54" t="s">
        <v>297</v>
      </c>
      <c r="G54" t="s">
        <v>11358</v>
      </c>
      <c r="H54" t="s">
        <v>14512</v>
      </c>
      <c r="I54">
        <v>1</v>
      </c>
    </row>
    <row r="55" spans="1:9" x14ac:dyDescent="0.3">
      <c r="A55">
        <v>6</v>
      </c>
      <c r="B55" s="1">
        <v>4</v>
      </c>
      <c r="C55">
        <v>54</v>
      </c>
      <c r="D55">
        <v>9</v>
      </c>
      <c r="E55" t="s">
        <v>268</v>
      </c>
      <c r="F55" t="s">
        <v>297</v>
      </c>
      <c r="G55" t="s">
        <v>11359</v>
      </c>
      <c r="H55" t="s">
        <v>14513</v>
      </c>
      <c r="I55">
        <v>1</v>
      </c>
    </row>
    <row r="56" spans="1:9" x14ac:dyDescent="0.3">
      <c r="A56">
        <v>6</v>
      </c>
      <c r="B56" s="1">
        <v>5</v>
      </c>
      <c r="C56">
        <v>55</v>
      </c>
      <c r="D56">
        <v>10</v>
      </c>
      <c r="E56" t="s">
        <v>265</v>
      </c>
      <c r="F56" t="s">
        <v>297</v>
      </c>
      <c r="G56" t="s">
        <v>11360</v>
      </c>
      <c r="H56" t="s">
        <v>14514</v>
      </c>
      <c r="I56">
        <v>1</v>
      </c>
    </row>
    <row r="57" spans="1:9" x14ac:dyDescent="0.3">
      <c r="A57">
        <v>6</v>
      </c>
      <c r="B57" s="1">
        <v>6</v>
      </c>
      <c r="C57">
        <v>56</v>
      </c>
      <c r="D57">
        <v>1</v>
      </c>
      <c r="E57" t="s">
        <v>264</v>
      </c>
      <c r="F57" t="s">
        <v>297</v>
      </c>
      <c r="G57" t="s">
        <v>11361</v>
      </c>
      <c r="H57" t="s">
        <v>14515</v>
      </c>
      <c r="I57">
        <v>1</v>
      </c>
    </row>
    <row r="58" spans="1:9" x14ac:dyDescent="0.3">
      <c r="A58">
        <v>6</v>
      </c>
      <c r="B58" s="1">
        <v>7</v>
      </c>
      <c r="C58">
        <v>57</v>
      </c>
      <c r="D58">
        <v>7</v>
      </c>
      <c r="E58" t="s">
        <v>263</v>
      </c>
      <c r="F58" t="s">
        <v>297</v>
      </c>
      <c r="G58" t="s">
        <v>11362</v>
      </c>
      <c r="H58" t="s">
        <v>14516</v>
      </c>
      <c r="I58">
        <v>1</v>
      </c>
    </row>
    <row r="59" spans="1:9" x14ac:dyDescent="0.3">
      <c r="A59">
        <v>6</v>
      </c>
      <c r="B59" s="1">
        <v>8</v>
      </c>
      <c r="C59">
        <v>58</v>
      </c>
      <c r="D59">
        <v>5</v>
      </c>
      <c r="E59" t="s">
        <v>262</v>
      </c>
      <c r="F59" t="s">
        <v>297</v>
      </c>
      <c r="G59" t="s">
        <v>11363</v>
      </c>
      <c r="H59" t="s">
        <v>14517</v>
      </c>
      <c r="I59">
        <v>1</v>
      </c>
    </row>
    <row r="60" spans="1:9" x14ac:dyDescent="0.3">
      <c r="A60">
        <v>6</v>
      </c>
      <c r="B60" s="1">
        <v>9</v>
      </c>
      <c r="C60">
        <v>59</v>
      </c>
      <c r="D60">
        <v>1</v>
      </c>
      <c r="E60" t="s">
        <v>264</v>
      </c>
      <c r="F60" t="s">
        <v>270</v>
      </c>
      <c r="G60" t="s">
        <v>11364</v>
      </c>
      <c r="H60" t="s">
        <v>14518</v>
      </c>
      <c r="I60">
        <v>1</v>
      </c>
    </row>
    <row r="61" spans="1:9" x14ac:dyDescent="0.3">
      <c r="A61">
        <v>6</v>
      </c>
      <c r="B61" s="1">
        <v>10</v>
      </c>
      <c r="C61">
        <v>60</v>
      </c>
      <c r="D61">
        <v>6</v>
      </c>
      <c r="E61" t="s">
        <v>269</v>
      </c>
      <c r="F61" t="s">
        <v>297</v>
      </c>
      <c r="G61" t="s">
        <v>11365</v>
      </c>
      <c r="H61" t="s">
        <v>14519</v>
      </c>
      <c r="I61">
        <v>1</v>
      </c>
    </row>
    <row r="62" spans="1:9" x14ac:dyDescent="0.3">
      <c r="A62">
        <v>7</v>
      </c>
      <c r="B62" s="1">
        <v>1</v>
      </c>
      <c r="C62">
        <v>61</v>
      </c>
      <c r="D62">
        <v>2</v>
      </c>
      <c r="E62" t="s">
        <v>267</v>
      </c>
      <c r="F62" t="s">
        <v>297</v>
      </c>
      <c r="G62" t="s">
        <v>11335</v>
      </c>
      <c r="H62" t="s">
        <v>14520</v>
      </c>
      <c r="I62">
        <v>1</v>
      </c>
    </row>
    <row r="63" spans="1:9" x14ac:dyDescent="0.3">
      <c r="A63">
        <v>7</v>
      </c>
      <c r="B63" s="1">
        <v>2</v>
      </c>
      <c r="C63">
        <v>62</v>
      </c>
      <c r="D63">
        <v>3</v>
      </c>
      <c r="E63" t="s">
        <v>271</v>
      </c>
      <c r="F63" t="s">
        <v>297</v>
      </c>
      <c r="G63" t="s">
        <v>11338</v>
      </c>
      <c r="H63" t="s">
        <v>14521</v>
      </c>
      <c r="I63">
        <v>1</v>
      </c>
    </row>
    <row r="64" spans="1:9" x14ac:dyDescent="0.3">
      <c r="A64">
        <v>7</v>
      </c>
      <c r="B64" s="1">
        <v>3</v>
      </c>
      <c r="C64">
        <v>63</v>
      </c>
      <c r="D64">
        <v>8</v>
      </c>
      <c r="E64" t="s">
        <v>266</v>
      </c>
      <c r="F64" t="s">
        <v>297</v>
      </c>
      <c r="G64" t="s">
        <v>11340</v>
      </c>
      <c r="H64" t="s">
        <v>14522</v>
      </c>
      <c r="I64">
        <v>1</v>
      </c>
    </row>
    <row r="65" spans="1:9" x14ac:dyDescent="0.3">
      <c r="A65">
        <v>7</v>
      </c>
      <c r="B65" s="1">
        <v>4</v>
      </c>
      <c r="C65">
        <v>64</v>
      </c>
      <c r="D65">
        <v>10</v>
      </c>
      <c r="E65" t="s">
        <v>265</v>
      </c>
      <c r="F65" t="s">
        <v>268</v>
      </c>
      <c r="G65" t="s">
        <v>11342</v>
      </c>
      <c r="H65" t="s">
        <v>14523</v>
      </c>
      <c r="I65">
        <v>1</v>
      </c>
    </row>
    <row r="66" spans="1:9" x14ac:dyDescent="0.3">
      <c r="A66">
        <v>7</v>
      </c>
      <c r="B66" s="1">
        <v>5</v>
      </c>
      <c r="C66">
        <v>65</v>
      </c>
      <c r="D66">
        <v>10</v>
      </c>
      <c r="E66" t="s">
        <v>265</v>
      </c>
      <c r="F66" t="s">
        <v>297</v>
      </c>
      <c r="G66" t="s">
        <v>11345</v>
      </c>
      <c r="H66" t="s">
        <v>14524</v>
      </c>
      <c r="I66">
        <v>1</v>
      </c>
    </row>
    <row r="67" spans="1:9" x14ac:dyDescent="0.3">
      <c r="A67">
        <v>7</v>
      </c>
      <c r="B67" s="1">
        <v>6</v>
      </c>
      <c r="C67">
        <v>66</v>
      </c>
      <c r="D67">
        <v>1</v>
      </c>
      <c r="E67" t="s">
        <v>264</v>
      </c>
      <c r="F67" t="s">
        <v>297</v>
      </c>
      <c r="G67" t="s">
        <v>11347</v>
      </c>
      <c r="H67" t="s">
        <v>14525</v>
      </c>
      <c r="I67">
        <v>1</v>
      </c>
    </row>
    <row r="68" spans="1:9" x14ac:dyDescent="0.3">
      <c r="A68">
        <v>7</v>
      </c>
      <c r="B68" s="1">
        <v>7</v>
      </c>
      <c r="C68">
        <v>67</v>
      </c>
      <c r="D68">
        <v>7</v>
      </c>
      <c r="E68" t="s">
        <v>263</v>
      </c>
      <c r="F68" t="s">
        <v>297</v>
      </c>
      <c r="G68" t="s">
        <v>11349</v>
      </c>
      <c r="H68" t="s">
        <v>14526</v>
      </c>
      <c r="I68">
        <v>1</v>
      </c>
    </row>
    <row r="69" spans="1:9" x14ac:dyDescent="0.3">
      <c r="A69">
        <v>7</v>
      </c>
      <c r="B69" s="1">
        <v>8</v>
      </c>
      <c r="C69">
        <v>68</v>
      </c>
      <c r="D69">
        <v>5</v>
      </c>
      <c r="E69" t="s">
        <v>262</v>
      </c>
      <c r="F69" t="s">
        <v>297</v>
      </c>
      <c r="G69" t="s">
        <v>11351</v>
      </c>
      <c r="H69" t="s">
        <v>14527</v>
      </c>
      <c r="I69">
        <v>1</v>
      </c>
    </row>
    <row r="70" spans="1:9" x14ac:dyDescent="0.3">
      <c r="A70">
        <v>7</v>
      </c>
      <c r="B70" s="1">
        <v>9</v>
      </c>
      <c r="C70">
        <v>69</v>
      </c>
      <c r="D70">
        <v>4</v>
      </c>
      <c r="E70" t="s">
        <v>270</v>
      </c>
      <c r="F70" t="s">
        <v>297</v>
      </c>
      <c r="G70" t="s">
        <v>11353</v>
      </c>
      <c r="H70" t="s">
        <v>14528</v>
      </c>
      <c r="I70">
        <v>1</v>
      </c>
    </row>
    <row r="71" spans="1:9" x14ac:dyDescent="0.3">
      <c r="A71">
        <v>7</v>
      </c>
      <c r="B71" s="1">
        <v>10</v>
      </c>
      <c r="C71">
        <v>70</v>
      </c>
      <c r="D71">
        <v>6</v>
      </c>
      <c r="E71" t="s">
        <v>269</v>
      </c>
      <c r="F71" t="s">
        <v>297</v>
      </c>
      <c r="G71" t="s">
        <v>11355</v>
      </c>
      <c r="H71" t="s">
        <v>14529</v>
      </c>
      <c r="I71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248"/>
  <sheetViews>
    <sheetView workbookViewId="0">
      <selection activeCell="G17" sqref="G17"/>
    </sheetView>
  </sheetViews>
  <sheetFormatPr defaultRowHeight="14.4" x14ac:dyDescent="0.3"/>
  <cols>
    <col min="1" max="1" width="11.33203125" bestFit="1" customWidth="1"/>
    <col min="2" max="2" width="21.6640625" bestFit="1" customWidth="1"/>
    <col min="3" max="3" width="17.5546875" bestFit="1" customWidth="1"/>
    <col min="4" max="4" width="13.109375" bestFit="1" customWidth="1"/>
    <col min="5" max="5" width="15.88671875" bestFit="1" customWidth="1"/>
    <col min="6" max="6" width="10.5546875" bestFit="1" customWidth="1"/>
    <col min="7" max="7" width="7.88671875" bestFit="1" customWidth="1"/>
    <col min="8" max="8" width="9.44140625" bestFit="1" customWidth="1"/>
    <col min="9" max="9" width="14.6640625" bestFit="1" customWidth="1"/>
    <col min="10" max="10" width="10.33203125" bestFit="1" customWidth="1"/>
    <col min="11" max="11" width="6.44140625" bestFit="1" customWidth="1"/>
    <col min="12" max="12" width="19" bestFit="1" customWidth="1"/>
    <col min="13" max="13" width="24.33203125" bestFit="1" customWidth="1"/>
    <col min="14" max="14" width="12.5546875" bestFit="1" customWidth="1"/>
    <col min="15" max="15" width="12.33203125" bestFit="1" customWidth="1"/>
    <col min="16" max="16" width="9" bestFit="1" customWidth="1"/>
    <col min="17" max="17" width="20.109375" bestFit="1" customWidth="1"/>
    <col min="18" max="18" width="14" bestFit="1" customWidth="1"/>
    <col min="19" max="19" width="8.5546875" bestFit="1" customWidth="1"/>
    <col min="20" max="20" width="19.33203125" bestFit="1" customWidth="1"/>
    <col min="21" max="21" width="9.6640625" bestFit="1" customWidth="1"/>
    <col min="22" max="22" width="12.88671875" bestFit="1" customWidth="1"/>
    <col min="23" max="23" width="19.3320312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10826</v>
      </c>
      <c r="C1" t="s">
        <v>261</v>
      </c>
      <c r="D1" t="s">
        <v>278</v>
      </c>
      <c r="E1" t="s">
        <v>279</v>
      </c>
      <c r="F1" t="s">
        <v>274</v>
      </c>
      <c r="G1" t="s">
        <v>282</v>
      </c>
      <c r="H1" t="s">
        <v>273</v>
      </c>
      <c r="I1" t="s">
        <v>275</v>
      </c>
      <c r="J1" t="s">
        <v>276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291</v>
      </c>
    </row>
    <row r="2" spans="1:18" x14ac:dyDescent="0.3">
      <c r="A2">
        <v>1</v>
      </c>
      <c r="B2" t="s">
        <v>10828</v>
      </c>
      <c r="C2" t="s">
        <v>264</v>
      </c>
      <c r="D2" t="s">
        <v>2691</v>
      </c>
      <c r="E2" t="s">
        <v>7659</v>
      </c>
      <c r="F2" t="s">
        <v>453</v>
      </c>
      <c r="G2" t="s">
        <v>316</v>
      </c>
      <c r="H2" t="s">
        <v>438</v>
      </c>
      <c r="J2">
        <v>22</v>
      </c>
      <c r="K2">
        <v>24</v>
      </c>
      <c r="L2" s="1" t="s">
        <v>453</v>
      </c>
      <c r="M2" t="s">
        <v>7661</v>
      </c>
      <c r="N2" t="s">
        <v>7662</v>
      </c>
      <c r="O2">
        <v>2</v>
      </c>
      <c r="P2" t="s">
        <v>310</v>
      </c>
      <c r="Q2">
        <v>2</v>
      </c>
      <c r="R2" t="s">
        <v>300</v>
      </c>
    </row>
    <row r="3" spans="1:18" x14ac:dyDescent="0.3">
      <c r="A3">
        <v>1</v>
      </c>
      <c r="B3" t="s">
        <v>10828</v>
      </c>
      <c r="C3" t="s">
        <v>264</v>
      </c>
      <c r="D3" t="s">
        <v>449</v>
      </c>
      <c r="E3" t="s">
        <v>4316</v>
      </c>
      <c r="F3" t="s">
        <v>350</v>
      </c>
      <c r="G3" t="s">
        <v>446</v>
      </c>
      <c r="H3" t="s">
        <v>364</v>
      </c>
      <c r="J3">
        <v>18</v>
      </c>
      <c r="K3">
        <v>26</v>
      </c>
      <c r="L3" s="1" t="s">
        <v>350</v>
      </c>
      <c r="M3" t="s">
        <v>4318</v>
      </c>
      <c r="N3" t="s">
        <v>4319</v>
      </c>
      <c r="O3">
        <v>3</v>
      </c>
      <c r="P3" t="s">
        <v>347</v>
      </c>
      <c r="Q3">
        <v>1</v>
      </c>
      <c r="R3" t="s">
        <v>300</v>
      </c>
    </row>
    <row r="4" spans="1:18" x14ac:dyDescent="0.3">
      <c r="A4">
        <v>1</v>
      </c>
      <c r="B4" t="s">
        <v>10828</v>
      </c>
      <c r="C4" t="s">
        <v>264</v>
      </c>
      <c r="D4" t="s">
        <v>2975</v>
      </c>
      <c r="E4" t="s">
        <v>2995</v>
      </c>
      <c r="F4" t="s">
        <v>453</v>
      </c>
      <c r="G4" t="s">
        <v>418</v>
      </c>
      <c r="H4" t="s">
        <v>689</v>
      </c>
      <c r="J4">
        <v>20</v>
      </c>
      <c r="K4">
        <v>23</v>
      </c>
      <c r="L4" s="1" t="s">
        <v>453</v>
      </c>
      <c r="M4" t="s">
        <v>2997</v>
      </c>
      <c r="N4" t="s">
        <v>2998</v>
      </c>
      <c r="O4">
        <v>1</v>
      </c>
      <c r="P4" t="s">
        <v>362</v>
      </c>
      <c r="Q4">
        <v>2</v>
      </c>
      <c r="R4" t="s">
        <v>300</v>
      </c>
    </row>
    <row r="5" spans="1:18" x14ac:dyDescent="0.3">
      <c r="A5">
        <v>1</v>
      </c>
      <c r="B5" t="s">
        <v>10828</v>
      </c>
      <c r="C5" t="s">
        <v>264</v>
      </c>
      <c r="D5" t="s">
        <v>2879</v>
      </c>
      <c r="E5" t="s">
        <v>2880</v>
      </c>
      <c r="F5" t="s">
        <v>350</v>
      </c>
      <c r="G5" t="s">
        <v>555</v>
      </c>
      <c r="H5" t="s">
        <v>387</v>
      </c>
      <c r="J5">
        <v>19</v>
      </c>
      <c r="K5">
        <v>24</v>
      </c>
      <c r="L5" s="1" t="s">
        <v>350</v>
      </c>
      <c r="M5" t="s">
        <v>2882</v>
      </c>
      <c r="N5" t="s">
        <v>2883</v>
      </c>
      <c r="O5">
        <v>3</v>
      </c>
      <c r="P5" t="s">
        <v>347</v>
      </c>
      <c r="Q5">
        <v>2</v>
      </c>
      <c r="R5" t="s">
        <v>300</v>
      </c>
    </row>
    <row r="6" spans="1:18" x14ac:dyDescent="0.3">
      <c r="A6">
        <v>1</v>
      </c>
      <c r="B6" t="s">
        <v>10828</v>
      </c>
      <c r="C6" t="s">
        <v>264</v>
      </c>
      <c r="D6" t="s">
        <v>8126</v>
      </c>
      <c r="E6" t="s">
        <v>8127</v>
      </c>
      <c r="F6" t="s">
        <v>350</v>
      </c>
      <c r="G6" t="s">
        <v>647</v>
      </c>
      <c r="H6" t="s">
        <v>312</v>
      </c>
      <c r="J6">
        <v>11</v>
      </c>
      <c r="K6">
        <v>24</v>
      </c>
      <c r="L6" s="1" t="s">
        <v>350</v>
      </c>
      <c r="M6" t="s">
        <v>8129</v>
      </c>
      <c r="N6" t="s">
        <v>3697</v>
      </c>
      <c r="O6">
        <v>3</v>
      </c>
      <c r="P6" t="s">
        <v>347</v>
      </c>
      <c r="Q6">
        <v>1</v>
      </c>
      <c r="R6" t="s">
        <v>300</v>
      </c>
    </row>
    <row r="7" spans="1:18" x14ac:dyDescent="0.3">
      <c r="A7">
        <v>1</v>
      </c>
      <c r="B7" t="s">
        <v>10828</v>
      </c>
      <c r="C7" t="s">
        <v>264</v>
      </c>
      <c r="D7" t="s">
        <v>1719</v>
      </c>
      <c r="E7" t="s">
        <v>1720</v>
      </c>
      <c r="F7" t="s">
        <v>323</v>
      </c>
      <c r="G7" t="s">
        <v>299</v>
      </c>
      <c r="H7" t="s">
        <v>518</v>
      </c>
      <c r="J7">
        <v>86</v>
      </c>
      <c r="K7">
        <v>24</v>
      </c>
      <c r="L7" s="1" t="s">
        <v>323</v>
      </c>
      <c r="M7" t="s">
        <v>1722</v>
      </c>
      <c r="N7" t="s">
        <v>1723</v>
      </c>
      <c r="O7">
        <v>3</v>
      </c>
      <c r="P7" t="s">
        <v>295</v>
      </c>
      <c r="Q7">
        <v>1</v>
      </c>
      <c r="R7" t="s">
        <v>300</v>
      </c>
    </row>
    <row r="8" spans="1:18" x14ac:dyDescent="0.3">
      <c r="A8">
        <v>1</v>
      </c>
      <c r="B8" t="s">
        <v>10828</v>
      </c>
      <c r="C8" t="s">
        <v>264</v>
      </c>
      <c r="D8" t="s">
        <v>795</v>
      </c>
      <c r="E8" t="s">
        <v>1715</v>
      </c>
      <c r="F8" t="s">
        <v>313</v>
      </c>
      <c r="G8" t="s">
        <v>922</v>
      </c>
      <c r="H8" t="s">
        <v>444</v>
      </c>
      <c r="J8">
        <v>7</v>
      </c>
      <c r="K8">
        <v>37</v>
      </c>
      <c r="L8" s="1" t="s">
        <v>313</v>
      </c>
      <c r="M8" t="s">
        <v>1717</v>
      </c>
      <c r="N8" t="s">
        <v>1718</v>
      </c>
      <c r="O8">
        <v>15</v>
      </c>
      <c r="P8" t="s">
        <v>295</v>
      </c>
      <c r="Q8">
        <v>1</v>
      </c>
      <c r="R8" t="s">
        <v>300</v>
      </c>
    </row>
    <row r="9" spans="1:18" x14ac:dyDescent="0.3">
      <c r="A9">
        <v>1</v>
      </c>
      <c r="B9" t="s">
        <v>10828</v>
      </c>
      <c r="C9" t="s">
        <v>264</v>
      </c>
      <c r="D9" t="s">
        <v>2317</v>
      </c>
      <c r="E9" t="s">
        <v>957</v>
      </c>
      <c r="F9" t="s">
        <v>350</v>
      </c>
      <c r="G9" t="s">
        <v>917</v>
      </c>
      <c r="H9" t="s">
        <v>834</v>
      </c>
      <c r="J9">
        <v>84</v>
      </c>
      <c r="K9">
        <v>26</v>
      </c>
      <c r="L9" s="1" t="s">
        <v>350</v>
      </c>
      <c r="M9" t="s">
        <v>2319</v>
      </c>
      <c r="N9" t="s">
        <v>2320</v>
      </c>
      <c r="O9">
        <v>2</v>
      </c>
      <c r="P9" t="s">
        <v>347</v>
      </c>
      <c r="Q9">
        <v>2</v>
      </c>
      <c r="R9" t="s">
        <v>300</v>
      </c>
    </row>
    <row r="10" spans="1:18" x14ac:dyDescent="0.3">
      <c r="A10">
        <v>1</v>
      </c>
      <c r="B10" t="s">
        <v>10828</v>
      </c>
      <c r="C10" t="s">
        <v>264</v>
      </c>
      <c r="D10" t="s">
        <v>4852</v>
      </c>
      <c r="E10" t="s">
        <v>7962</v>
      </c>
      <c r="F10" t="s">
        <v>323</v>
      </c>
      <c r="G10" t="s">
        <v>373</v>
      </c>
      <c r="H10" t="s">
        <v>1056</v>
      </c>
      <c r="J10">
        <v>87</v>
      </c>
      <c r="K10">
        <v>32</v>
      </c>
      <c r="L10" s="1" t="s">
        <v>323</v>
      </c>
      <c r="M10" t="s">
        <v>8923</v>
      </c>
      <c r="N10" t="s">
        <v>8924</v>
      </c>
      <c r="O10">
        <v>10</v>
      </c>
      <c r="P10" t="s">
        <v>295</v>
      </c>
      <c r="Q10">
        <v>1</v>
      </c>
      <c r="R10" t="s">
        <v>300</v>
      </c>
    </row>
    <row r="11" spans="1:18" x14ac:dyDescent="0.3">
      <c r="A11">
        <v>1</v>
      </c>
      <c r="B11" t="s">
        <v>10828</v>
      </c>
      <c r="C11" t="s">
        <v>264</v>
      </c>
      <c r="D11" t="s">
        <v>5303</v>
      </c>
      <c r="E11" t="s">
        <v>953</v>
      </c>
      <c r="F11" t="s">
        <v>350</v>
      </c>
      <c r="G11" t="s">
        <v>647</v>
      </c>
      <c r="H11" t="s">
        <v>540</v>
      </c>
      <c r="J11">
        <v>14</v>
      </c>
      <c r="K11">
        <v>25</v>
      </c>
      <c r="L11" s="1" t="s">
        <v>350</v>
      </c>
      <c r="M11" t="s">
        <v>5305</v>
      </c>
      <c r="N11" t="s">
        <v>3374</v>
      </c>
      <c r="O11">
        <v>4</v>
      </c>
      <c r="P11" t="s">
        <v>310</v>
      </c>
      <c r="Q11">
        <v>1</v>
      </c>
      <c r="R11" t="s">
        <v>300</v>
      </c>
    </row>
    <row r="12" spans="1:18" x14ac:dyDescent="0.3">
      <c r="A12">
        <v>1</v>
      </c>
      <c r="B12" t="s">
        <v>10828</v>
      </c>
      <c r="C12" t="s">
        <v>264</v>
      </c>
      <c r="D12" t="s">
        <v>4084</v>
      </c>
      <c r="E12" t="s">
        <v>4085</v>
      </c>
      <c r="F12" t="s">
        <v>350</v>
      </c>
      <c r="G12" t="s">
        <v>672</v>
      </c>
      <c r="H12" t="s">
        <v>794</v>
      </c>
      <c r="J12">
        <v>13</v>
      </c>
      <c r="K12">
        <v>26</v>
      </c>
      <c r="L12" s="1" t="s">
        <v>350</v>
      </c>
      <c r="M12" t="s">
        <v>4087</v>
      </c>
      <c r="N12" t="s">
        <v>3787</v>
      </c>
      <c r="O12">
        <v>5</v>
      </c>
      <c r="P12" t="s">
        <v>362</v>
      </c>
      <c r="Q12">
        <v>1</v>
      </c>
      <c r="R12" t="s">
        <v>300</v>
      </c>
    </row>
    <row r="13" spans="1:18" x14ac:dyDescent="0.3">
      <c r="A13">
        <v>1</v>
      </c>
      <c r="B13" t="s">
        <v>10828</v>
      </c>
      <c r="C13" t="s">
        <v>264</v>
      </c>
      <c r="D13" t="s">
        <v>5167</v>
      </c>
      <c r="E13" t="s">
        <v>813</v>
      </c>
      <c r="F13" t="s">
        <v>323</v>
      </c>
      <c r="G13" t="s">
        <v>1208</v>
      </c>
      <c r="H13" t="s">
        <v>1002</v>
      </c>
      <c r="J13">
        <v>80</v>
      </c>
      <c r="K13">
        <v>24</v>
      </c>
      <c r="L13" s="1" t="s">
        <v>323</v>
      </c>
      <c r="M13" t="s">
        <v>5169</v>
      </c>
      <c r="N13" t="s">
        <v>5170</v>
      </c>
      <c r="O13">
        <v>2</v>
      </c>
      <c r="P13" t="s">
        <v>305</v>
      </c>
      <c r="Q13">
        <v>1</v>
      </c>
      <c r="R13" t="s">
        <v>300</v>
      </c>
    </row>
    <row r="14" spans="1:18" x14ac:dyDescent="0.3">
      <c r="A14">
        <v>1</v>
      </c>
      <c r="B14" t="s">
        <v>10828</v>
      </c>
      <c r="C14" t="s">
        <v>264</v>
      </c>
      <c r="D14" t="s">
        <v>473</v>
      </c>
      <c r="E14" t="s">
        <v>4151</v>
      </c>
      <c r="F14" t="s">
        <v>313</v>
      </c>
      <c r="G14" t="s">
        <v>555</v>
      </c>
      <c r="H14" t="s">
        <v>377</v>
      </c>
      <c r="J14">
        <v>17</v>
      </c>
      <c r="K14">
        <v>31</v>
      </c>
      <c r="L14" s="1" t="s">
        <v>313</v>
      </c>
      <c r="M14" t="s">
        <v>4153</v>
      </c>
      <c r="N14" t="s">
        <v>4154</v>
      </c>
      <c r="O14">
        <v>7</v>
      </c>
      <c r="P14" t="s">
        <v>426</v>
      </c>
      <c r="Q14">
        <v>2</v>
      </c>
      <c r="R14" t="s">
        <v>300</v>
      </c>
    </row>
    <row r="15" spans="1:18" x14ac:dyDescent="0.3">
      <c r="A15">
        <v>1</v>
      </c>
      <c r="B15" t="s">
        <v>10828</v>
      </c>
      <c r="C15" t="s">
        <v>264</v>
      </c>
      <c r="D15" t="s">
        <v>2500</v>
      </c>
      <c r="E15" t="s">
        <v>5349</v>
      </c>
      <c r="F15" t="s">
        <v>350</v>
      </c>
      <c r="G15" t="s">
        <v>354</v>
      </c>
      <c r="H15" t="s">
        <v>578</v>
      </c>
      <c r="J15">
        <v>81</v>
      </c>
      <c r="K15">
        <v>27</v>
      </c>
      <c r="L15" s="1" t="s">
        <v>350</v>
      </c>
      <c r="M15" t="s">
        <v>5351</v>
      </c>
      <c r="N15" t="s">
        <v>5352</v>
      </c>
      <c r="O15">
        <v>5</v>
      </c>
      <c r="P15" t="s">
        <v>347</v>
      </c>
      <c r="Q15">
        <v>1</v>
      </c>
      <c r="R15" t="s">
        <v>300</v>
      </c>
    </row>
    <row r="16" spans="1:18" x14ac:dyDescent="0.3">
      <c r="A16">
        <v>1</v>
      </c>
      <c r="B16" t="s">
        <v>10828</v>
      </c>
      <c r="C16" t="s">
        <v>264</v>
      </c>
      <c r="D16" t="s">
        <v>6246</v>
      </c>
      <c r="E16" t="s">
        <v>3145</v>
      </c>
      <c r="F16" t="s">
        <v>350</v>
      </c>
      <c r="G16" t="s">
        <v>304</v>
      </c>
      <c r="H16" t="s">
        <v>395</v>
      </c>
      <c r="J16">
        <v>80</v>
      </c>
      <c r="K16">
        <v>25</v>
      </c>
      <c r="L16" s="1" t="s">
        <v>350</v>
      </c>
      <c r="M16" t="s">
        <v>6248</v>
      </c>
      <c r="N16" t="s">
        <v>6249</v>
      </c>
      <c r="O16">
        <v>3</v>
      </c>
      <c r="P16" t="s">
        <v>331</v>
      </c>
      <c r="Q16">
        <v>2</v>
      </c>
      <c r="R16" t="s">
        <v>300</v>
      </c>
    </row>
    <row r="17" spans="1:18" x14ac:dyDescent="0.3">
      <c r="A17">
        <v>1</v>
      </c>
      <c r="B17" t="s">
        <v>10828</v>
      </c>
      <c r="C17" t="s">
        <v>264</v>
      </c>
      <c r="D17" t="s">
        <v>2007</v>
      </c>
      <c r="E17" t="s">
        <v>516</v>
      </c>
      <c r="F17" t="s">
        <v>453</v>
      </c>
      <c r="G17" t="s">
        <v>367</v>
      </c>
      <c r="H17" t="s">
        <v>727</v>
      </c>
      <c r="J17">
        <v>30</v>
      </c>
      <c r="K17">
        <v>24</v>
      </c>
      <c r="L17" s="1" t="s">
        <v>453</v>
      </c>
      <c r="M17" t="s">
        <v>6291</v>
      </c>
      <c r="N17" t="s">
        <v>2231</v>
      </c>
      <c r="O17">
        <v>2</v>
      </c>
      <c r="P17" t="s">
        <v>310</v>
      </c>
      <c r="Q17">
        <v>2</v>
      </c>
      <c r="R17" t="s">
        <v>300</v>
      </c>
    </row>
    <row r="18" spans="1:18" x14ac:dyDescent="0.3">
      <c r="A18">
        <v>1</v>
      </c>
      <c r="B18" t="s">
        <v>10828</v>
      </c>
      <c r="C18" t="s">
        <v>264</v>
      </c>
      <c r="D18" t="s">
        <v>370</v>
      </c>
      <c r="E18" t="s">
        <v>5584</v>
      </c>
      <c r="F18" t="s">
        <v>350</v>
      </c>
      <c r="G18" t="s">
        <v>748</v>
      </c>
      <c r="H18" t="s">
        <v>414</v>
      </c>
      <c r="J18">
        <v>13</v>
      </c>
      <c r="K18">
        <v>23</v>
      </c>
      <c r="L18" s="1" t="s">
        <v>350</v>
      </c>
      <c r="M18" t="s">
        <v>5586</v>
      </c>
      <c r="N18" t="s">
        <v>5587</v>
      </c>
      <c r="O18">
        <v>1</v>
      </c>
      <c r="P18" t="s">
        <v>331</v>
      </c>
      <c r="Q18">
        <v>1</v>
      </c>
      <c r="R18" t="s">
        <v>300</v>
      </c>
    </row>
    <row r="19" spans="1:18" x14ac:dyDescent="0.3">
      <c r="A19">
        <v>1</v>
      </c>
      <c r="B19" t="s">
        <v>10828</v>
      </c>
      <c r="C19" t="s">
        <v>264</v>
      </c>
      <c r="D19" t="s">
        <v>3349</v>
      </c>
      <c r="E19" t="s">
        <v>3350</v>
      </c>
      <c r="F19" t="s">
        <v>453</v>
      </c>
      <c r="G19" t="s">
        <v>539</v>
      </c>
      <c r="H19" t="s">
        <v>349</v>
      </c>
      <c r="J19">
        <v>28</v>
      </c>
      <c r="K19">
        <v>27</v>
      </c>
      <c r="L19" s="1" t="s">
        <v>453</v>
      </c>
      <c r="M19" t="s">
        <v>3352</v>
      </c>
      <c r="N19" t="s">
        <v>1753</v>
      </c>
      <c r="O19">
        <v>5</v>
      </c>
      <c r="P19" t="s">
        <v>494</v>
      </c>
      <c r="Q19">
        <v>2</v>
      </c>
      <c r="R19" t="s">
        <v>300</v>
      </c>
    </row>
    <row r="20" spans="1:18" x14ac:dyDescent="0.3">
      <c r="A20">
        <v>1</v>
      </c>
      <c r="B20" t="s">
        <v>10828</v>
      </c>
      <c r="C20" t="s">
        <v>264</v>
      </c>
      <c r="D20" t="s">
        <v>10082</v>
      </c>
      <c r="E20" t="s">
        <v>602</v>
      </c>
      <c r="F20" t="s">
        <v>350</v>
      </c>
      <c r="G20" t="s">
        <v>367</v>
      </c>
      <c r="H20" t="s">
        <v>759</v>
      </c>
      <c r="J20">
        <v>81</v>
      </c>
      <c r="K20">
        <v>25</v>
      </c>
      <c r="L20" s="1" t="s">
        <v>350</v>
      </c>
      <c r="M20" t="s">
        <v>10084</v>
      </c>
      <c r="N20" t="s">
        <v>5745</v>
      </c>
      <c r="O20">
        <v>3</v>
      </c>
      <c r="P20" t="s">
        <v>320</v>
      </c>
      <c r="Q20">
        <v>1</v>
      </c>
      <c r="R20" t="s">
        <v>300</v>
      </c>
    </row>
    <row r="21" spans="1:18" x14ac:dyDescent="0.3">
      <c r="A21">
        <v>1</v>
      </c>
      <c r="B21" t="s">
        <v>10828</v>
      </c>
      <c r="C21" t="s">
        <v>264</v>
      </c>
      <c r="D21" t="s">
        <v>333</v>
      </c>
      <c r="E21" t="s">
        <v>516</v>
      </c>
      <c r="F21" t="s">
        <v>350</v>
      </c>
      <c r="G21" t="s">
        <v>299</v>
      </c>
      <c r="H21" t="s">
        <v>977</v>
      </c>
      <c r="J21">
        <v>81</v>
      </c>
      <c r="K21">
        <v>24</v>
      </c>
      <c r="L21" s="1" t="s">
        <v>350</v>
      </c>
      <c r="M21" t="s">
        <v>6996</v>
      </c>
      <c r="N21" t="s">
        <v>10188</v>
      </c>
      <c r="O21">
        <v>2</v>
      </c>
      <c r="P21" t="s">
        <v>426</v>
      </c>
      <c r="Q21">
        <v>1</v>
      </c>
      <c r="R21" t="s">
        <v>300</v>
      </c>
    </row>
    <row r="22" spans="1:18" x14ac:dyDescent="0.3">
      <c r="A22">
        <v>1</v>
      </c>
      <c r="B22" t="s">
        <v>10828</v>
      </c>
      <c r="C22" t="s">
        <v>264</v>
      </c>
      <c r="D22" t="s">
        <v>3279</v>
      </c>
      <c r="E22" t="s">
        <v>9542</v>
      </c>
      <c r="F22" t="s">
        <v>439</v>
      </c>
      <c r="G22" t="s">
        <v>308</v>
      </c>
      <c r="H22" t="s">
        <v>818</v>
      </c>
      <c r="J22">
        <v>7</v>
      </c>
      <c r="K22">
        <v>24</v>
      </c>
      <c r="L22" s="1" t="s">
        <v>439</v>
      </c>
      <c r="M22" t="s">
        <v>9544</v>
      </c>
      <c r="N22" t="s">
        <v>9545</v>
      </c>
      <c r="O22">
        <v>2</v>
      </c>
      <c r="P22" t="s">
        <v>426</v>
      </c>
      <c r="Q22">
        <v>1</v>
      </c>
      <c r="R22" t="s">
        <v>300</v>
      </c>
    </row>
    <row r="23" spans="1:18" x14ac:dyDescent="0.3">
      <c r="A23">
        <v>1</v>
      </c>
      <c r="B23" t="s">
        <v>10828</v>
      </c>
      <c r="C23" t="s">
        <v>264</v>
      </c>
      <c r="D23" t="s">
        <v>10208</v>
      </c>
      <c r="E23" t="s">
        <v>10209</v>
      </c>
      <c r="F23" t="s">
        <v>350</v>
      </c>
      <c r="G23" t="s">
        <v>922</v>
      </c>
      <c r="H23" t="s">
        <v>438</v>
      </c>
      <c r="J23">
        <v>19</v>
      </c>
      <c r="K23">
        <v>22</v>
      </c>
      <c r="L23" s="1" t="s">
        <v>350</v>
      </c>
      <c r="M23" t="s">
        <v>10211</v>
      </c>
      <c r="N23" t="s">
        <v>698</v>
      </c>
      <c r="O23">
        <v>2</v>
      </c>
      <c r="P23" t="s">
        <v>331</v>
      </c>
      <c r="Q23">
        <v>1</v>
      </c>
      <c r="R23" t="s">
        <v>300</v>
      </c>
    </row>
    <row r="24" spans="1:18" x14ac:dyDescent="0.3">
      <c r="A24">
        <v>1</v>
      </c>
      <c r="B24" t="s">
        <v>10828</v>
      </c>
      <c r="C24" t="s">
        <v>264</v>
      </c>
      <c r="D24" t="s">
        <v>5445</v>
      </c>
      <c r="E24" t="s">
        <v>1121</v>
      </c>
      <c r="F24" t="s">
        <v>453</v>
      </c>
      <c r="G24" t="s">
        <v>329</v>
      </c>
      <c r="H24" t="s">
        <v>215</v>
      </c>
      <c r="J24">
        <v>22</v>
      </c>
      <c r="K24">
        <v>30</v>
      </c>
      <c r="L24" s="1" t="s">
        <v>453</v>
      </c>
      <c r="M24" t="s">
        <v>10802</v>
      </c>
      <c r="N24" t="s">
        <v>8076</v>
      </c>
      <c r="O24">
        <v>7</v>
      </c>
      <c r="P24" t="s">
        <v>494</v>
      </c>
      <c r="Q24">
        <v>3</v>
      </c>
      <c r="R24" t="s">
        <v>300</v>
      </c>
    </row>
    <row r="25" spans="1:18" x14ac:dyDescent="0.3">
      <c r="A25">
        <v>1</v>
      </c>
      <c r="B25" t="s">
        <v>10828</v>
      </c>
      <c r="C25" t="s">
        <v>264</v>
      </c>
      <c r="D25" t="s">
        <v>9512</v>
      </c>
      <c r="E25" t="s">
        <v>2585</v>
      </c>
      <c r="F25" t="s">
        <v>453</v>
      </c>
      <c r="G25" t="s">
        <v>316</v>
      </c>
      <c r="H25" t="s">
        <v>461</v>
      </c>
      <c r="J25">
        <v>26</v>
      </c>
      <c r="K25">
        <v>22</v>
      </c>
      <c r="L25" s="1" t="s">
        <v>453</v>
      </c>
      <c r="M25" t="s">
        <v>9514</v>
      </c>
      <c r="N25" t="s">
        <v>9515</v>
      </c>
      <c r="O25">
        <v>1</v>
      </c>
      <c r="P25" t="s">
        <v>310</v>
      </c>
      <c r="Q25">
        <v>1</v>
      </c>
      <c r="R25" t="s">
        <v>300</v>
      </c>
    </row>
    <row r="26" spans="1:18" x14ac:dyDescent="0.3">
      <c r="A26">
        <v>1</v>
      </c>
      <c r="B26" t="s">
        <v>10828</v>
      </c>
      <c r="C26" t="s">
        <v>264</v>
      </c>
      <c r="D26" t="s">
        <v>546</v>
      </c>
      <c r="E26" t="s">
        <v>1629</v>
      </c>
      <c r="F26" t="s">
        <v>350</v>
      </c>
      <c r="G26" t="s">
        <v>901</v>
      </c>
      <c r="H26" t="s">
        <v>65</v>
      </c>
      <c r="J26">
        <v>18</v>
      </c>
      <c r="K26">
        <v>28</v>
      </c>
      <c r="L26" s="1" t="s">
        <v>350</v>
      </c>
      <c r="M26" t="s">
        <v>1631</v>
      </c>
      <c r="N26" t="s">
        <v>1632</v>
      </c>
      <c r="O26">
        <v>5</v>
      </c>
      <c r="P26" t="s">
        <v>639</v>
      </c>
      <c r="Q26">
        <v>1</v>
      </c>
      <c r="R26" t="s">
        <v>300</v>
      </c>
    </row>
    <row r="27" spans="1:18" x14ac:dyDescent="0.3">
      <c r="A27">
        <v>1</v>
      </c>
      <c r="B27" t="s">
        <v>10828</v>
      </c>
      <c r="C27" t="s">
        <v>264</v>
      </c>
      <c r="D27" t="s">
        <v>603</v>
      </c>
      <c r="E27" t="s">
        <v>1309</v>
      </c>
      <c r="F27" t="s">
        <v>453</v>
      </c>
      <c r="G27" t="s">
        <v>539</v>
      </c>
      <c r="H27" t="s">
        <v>395</v>
      </c>
      <c r="J27">
        <v>22</v>
      </c>
      <c r="K27">
        <v>24</v>
      </c>
      <c r="L27" s="1" t="s">
        <v>453</v>
      </c>
      <c r="M27" t="s">
        <v>1311</v>
      </c>
      <c r="N27" t="s">
        <v>1312</v>
      </c>
      <c r="O27">
        <v>2</v>
      </c>
      <c r="P27" t="s">
        <v>494</v>
      </c>
      <c r="Q27">
        <v>3</v>
      </c>
      <c r="R27" t="s">
        <v>300</v>
      </c>
    </row>
    <row r="28" spans="1:18" x14ac:dyDescent="0.3">
      <c r="A28">
        <v>2</v>
      </c>
      <c r="B28" t="s">
        <v>10830</v>
      </c>
      <c r="C28" t="s">
        <v>267</v>
      </c>
      <c r="D28" t="s">
        <v>649</v>
      </c>
      <c r="E28" t="s">
        <v>2746</v>
      </c>
      <c r="F28" t="s">
        <v>350</v>
      </c>
      <c r="G28" t="s">
        <v>418</v>
      </c>
      <c r="H28" t="s">
        <v>438</v>
      </c>
      <c r="J28">
        <v>83</v>
      </c>
      <c r="K28">
        <v>24</v>
      </c>
      <c r="L28" s="1" t="s">
        <v>350</v>
      </c>
      <c r="M28" t="s">
        <v>7011</v>
      </c>
      <c r="N28" t="s">
        <v>7012</v>
      </c>
      <c r="O28">
        <v>2</v>
      </c>
      <c r="P28" t="s">
        <v>310</v>
      </c>
      <c r="Q28">
        <v>1</v>
      </c>
      <c r="R28" t="s">
        <v>300</v>
      </c>
    </row>
    <row r="29" spans="1:18" x14ac:dyDescent="0.3">
      <c r="A29">
        <v>2</v>
      </c>
      <c r="B29" t="s">
        <v>10830</v>
      </c>
      <c r="C29" t="s">
        <v>267</v>
      </c>
      <c r="D29" t="s">
        <v>6894</v>
      </c>
      <c r="E29" t="s">
        <v>2669</v>
      </c>
      <c r="F29" t="s">
        <v>350</v>
      </c>
      <c r="G29" t="s">
        <v>412</v>
      </c>
      <c r="H29" t="s">
        <v>1844</v>
      </c>
      <c r="J29">
        <v>19</v>
      </c>
      <c r="K29">
        <v>22</v>
      </c>
      <c r="L29" s="1" t="s">
        <v>350</v>
      </c>
      <c r="M29" t="s">
        <v>6896</v>
      </c>
      <c r="N29" t="s">
        <v>6897</v>
      </c>
      <c r="O29">
        <v>1</v>
      </c>
      <c r="P29" t="s">
        <v>295</v>
      </c>
      <c r="Q29">
        <v>3</v>
      </c>
      <c r="R29" t="s">
        <v>306</v>
      </c>
    </row>
    <row r="30" spans="1:18" x14ac:dyDescent="0.3">
      <c r="A30">
        <v>2</v>
      </c>
      <c r="B30" t="s">
        <v>10830</v>
      </c>
      <c r="C30" t="s">
        <v>267</v>
      </c>
      <c r="D30" t="s">
        <v>10231</v>
      </c>
      <c r="E30" t="s">
        <v>1977</v>
      </c>
      <c r="F30" t="s">
        <v>453</v>
      </c>
      <c r="G30" t="s">
        <v>354</v>
      </c>
      <c r="H30" t="s">
        <v>699</v>
      </c>
      <c r="J30">
        <v>26</v>
      </c>
      <c r="K30">
        <v>27</v>
      </c>
      <c r="L30" s="1" t="s">
        <v>453</v>
      </c>
      <c r="M30" t="s">
        <v>10233</v>
      </c>
      <c r="N30" t="s">
        <v>7191</v>
      </c>
      <c r="O30">
        <v>6</v>
      </c>
      <c r="P30" t="s">
        <v>331</v>
      </c>
      <c r="Q30">
        <v>1</v>
      </c>
      <c r="R30" t="s">
        <v>300</v>
      </c>
    </row>
    <row r="31" spans="1:18" x14ac:dyDescent="0.3">
      <c r="A31">
        <v>2</v>
      </c>
      <c r="B31" t="s">
        <v>10830</v>
      </c>
      <c r="C31" t="s">
        <v>267</v>
      </c>
      <c r="D31" t="s">
        <v>583</v>
      </c>
      <c r="E31" t="s">
        <v>4374</v>
      </c>
      <c r="F31" t="s">
        <v>350</v>
      </c>
      <c r="G31" t="s">
        <v>880</v>
      </c>
      <c r="H31" t="s">
        <v>759</v>
      </c>
      <c r="J31">
        <v>10</v>
      </c>
      <c r="K31">
        <v>22</v>
      </c>
      <c r="L31" s="1" t="s">
        <v>350</v>
      </c>
      <c r="M31" t="s">
        <v>5604</v>
      </c>
      <c r="N31" t="s">
        <v>5605</v>
      </c>
      <c r="O31">
        <v>2</v>
      </c>
      <c r="P31" t="s">
        <v>362</v>
      </c>
      <c r="Q31">
        <v>1</v>
      </c>
      <c r="R31" t="s">
        <v>300</v>
      </c>
    </row>
    <row r="32" spans="1:18" x14ac:dyDescent="0.3">
      <c r="A32">
        <v>2</v>
      </c>
      <c r="B32" t="s">
        <v>10830</v>
      </c>
      <c r="C32" t="s">
        <v>267</v>
      </c>
      <c r="D32" t="s">
        <v>2845</v>
      </c>
      <c r="E32" t="s">
        <v>371</v>
      </c>
      <c r="F32" t="s">
        <v>323</v>
      </c>
      <c r="G32" t="s">
        <v>880</v>
      </c>
      <c r="H32" t="s">
        <v>1012</v>
      </c>
      <c r="J32">
        <v>80</v>
      </c>
      <c r="K32">
        <v>23</v>
      </c>
      <c r="L32" s="1" t="s">
        <v>323</v>
      </c>
      <c r="M32" t="s">
        <v>3376</v>
      </c>
      <c r="N32" t="s">
        <v>1277</v>
      </c>
      <c r="O32">
        <v>1</v>
      </c>
      <c r="P32" t="s">
        <v>426</v>
      </c>
      <c r="Q32">
        <v>2</v>
      </c>
      <c r="R32" t="s">
        <v>300</v>
      </c>
    </row>
    <row r="33" spans="1:18" x14ac:dyDescent="0.3">
      <c r="A33">
        <v>2</v>
      </c>
      <c r="B33" t="s">
        <v>10830</v>
      </c>
      <c r="C33" t="s">
        <v>267</v>
      </c>
      <c r="D33" t="s">
        <v>6016</v>
      </c>
      <c r="E33" t="s">
        <v>829</v>
      </c>
      <c r="F33" t="s">
        <v>453</v>
      </c>
      <c r="G33" t="s">
        <v>481</v>
      </c>
      <c r="H33" t="s">
        <v>794</v>
      </c>
      <c r="J33">
        <v>25</v>
      </c>
      <c r="K33">
        <v>23</v>
      </c>
      <c r="L33" s="1" t="s">
        <v>453</v>
      </c>
      <c r="M33" t="s">
        <v>6018</v>
      </c>
      <c r="N33" t="s">
        <v>5725</v>
      </c>
      <c r="O33">
        <v>1</v>
      </c>
      <c r="P33" t="s">
        <v>494</v>
      </c>
      <c r="Q33">
        <v>2</v>
      </c>
      <c r="R33" t="s">
        <v>300</v>
      </c>
    </row>
    <row r="34" spans="1:18" x14ac:dyDescent="0.3">
      <c r="A34">
        <v>2</v>
      </c>
      <c r="B34" t="s">
        <v>10830</v>
      </c>
      <c r="C34" t="s">
        <v>267</v>
      </c>
      <c r="D34" t="s">
        <v>3690</v>
      </c>
      <c r="E34" t="s">
        <v>802</v>
      </c>
      <c r="F34" t="s">
        <v>453</v>
      </c>
      <c r="G34" t="s">
        <v>555</v>
      </c>
      <c r="H34" t="s">
        <v>589</v>
      </c>
      <c r="J34">
        <v>33</v>
      </c>
      <c r="K34">
        <v>28</v>
      </c>
      <c r="L34" s="1" t="s">
        <v>453</v>
      </c>
      <c r="M34" t="s">
        <v>5977</v>
      </c>
      <c r="N34" t="s">
        <v>5978</v>
      </c>
      <c r="O34">
        <v>8</v>
      </c>
      <c r="P34" t="s">
        <v>639</v>
      </c>
      <c r="Q34">
        <v>2</v>
      </c>
      <c r="R34" t="s">
        <v>300</v>
      </c>
    </row>
    <row r="35" spans="1:18" x14ac:dyDescent="0.3">
      <c r="A35">
        <v>2</v>
      </c>
      <c r="B35" t="s">
        <v>10830</v>
      </c>
      <c r="C35" t="s">
        <v>267</v>
      </c>
      <c r="D35" t="s">
        <v>2382</v>
      </c>
      <c r="E35" t="s">
        <v>6033</v>
      </c>
      <c r="F35" t="s">
        <v>453</v>
      </c>
      <c r="G35" t="s">
        <v>354</v>
      </c>
      <c r="H35" t="s">
        <v>369</v>
      </c>
      <c r="J35">
        <v>25</v>
      </c>
      <c r="K35">
        <v>25</v>
      </c>
      <c r="L35" s="1" t="s">
        <v>453</v>
      </c>
      <c r="M35" t="s">
        <v>6035</v>
      </c>
      <c r="N35" t="s">
        <v>2190</v>
      </c>
      <c r="O35">
        <v>2</v>
      </c>
      <c r="P35" t="s">
        <v>494</v>
      </c>
      <c r="Q35">
        <v>2</v>
      </c>
      <c r="R35" t="s">
        <v>300</v>
      </c>
    </row>
    <row r="36" spans="1:18" x14ac:dyDescent="0.3">
      <c r="A36">
        <v>2</v>
      </c>
      <c r="B36" t="s">
        <v>10830</v>
      </c>
      <c r="C36" t="s">
        <v>267</v>
      </c>
      <c r="D36" t="s">
        <v>510</v>
      </c>
      <c r="E36" t="s">
        <v>784</v>
      </c>
      <c r="F36" t="s">
        <v>350</v>
      </c>
      <c r="G36" t="s">
        <v>710</v>
      </c>
      <c r="H36" t="s">
        <v>3010</v>
      </c>
      <c r="J36">
        <v>2</v>
      </c>
      <c r="K36">
        <v>29</v>
      </c>
      <c r="L36" s="1" t="s">
        <v>350</v>
      </c>
      <c r="M36" t="s">
        <v>5646</v>
      </c>
      <c r="N36" t="s">
        <v>5647</v>
      </c>
      <c r="O36">
        <v>5</v>
      </c>
      <c r="P36" t="s">
        <v>403</v>
      </c>
      <c r="Q36">
        <v>1</v>
      </c>
      <c r="R36" t="s">
        <v>300</v>
      </c>
    </row>
    <row r="37" spans="1:18" x14ac:dyDescent="0.3">
      <c r="A37">
        <v>2</v>
      </c>
      <c r="B37" t="s">
        <v>10830</v>
      </c>
      <c r="C37" t="s">
        <v>267</v>
      </c>
      <c r="D37" t="s">
        <v>510</v>
      </c>
      <c r="E37" t="s">
        <v>596</v>
      </c>
      <c r="F37" t="s">
        <v>453</v>
      </c>
      <c r="G37" t="s">
        <v>573</v>
      </c>
      <c r="H37" t="s">
        <v>595</v>
      </c>
      <c r="J37">
        <v>42</v>
      </c>
      <c r="K37">
        <v>22</v>
      </c>
      <c r="L37" s="1" t="s">
        <v>453</v>
      </c>
      <c r="M37" t="s">
        <v>598</v>
      </c>
      <c r="N37" t="s">
        <v>599</v>
      </c>
      <c r="O37">
        <v>1</v>
      </c>
      <c r="P37" t="s">
        <v>403</v>
      </c>
      <c r="Q37">
        <v>5</v>
      </c>
      <c r="R37" t="s">
        <v>300</v>
      </c>
    </row>
    <row r="38" spans="1:18" x14ac:dyDescent="0.3">
      <c r="A38">
        <v>2</v>
      </c>
      <c r="B38" t="s">
        <v>10830</v>
      </c>
      <c r="C38" t="s">
        <v>267</v>
      </c>
      <c r="D38" t="s">
        <v>3138</v>
      </c>
      <c r="E38" t="s">
        <v>1508</v>
      </c>
      <c r="F38" t="s">
        <v>350</v>
      </c>
      <c r="G38" t="s">
        <v>308</v>
      </c>
      <c r="H38" t="s">
        <v>727</v>
      </c>
      <c r="J38">
        <v>14</v>
      </c>
      <c r="K38">
        <v>26</v>
      </c>
      <c r="L38" s="1" t="s">
        <v>350</v>
      </c>
      <c r="M38" t="s">
        <v>3140</v>
      </c>
      <c r="N38" t="s">
        <v>2110</v>
      </c>
      <c r="O38">
        <v>5</v>
      </c>
      <c r="P38" t="s">
        <v>331</v>
      </c>
      <c r="Q38">
        <v>1</v>
      </c>
      <c r="R38" t="s">
        <v>300</v>
      </c>
    </row>
    <row r="39" spans="1:18" x14ac:dyDescent="0.3">
      <c r="A39">
        <v>2</v>
      </c>
      <c r="B39" t="s">
        <v>10830</v>
      </c>
      <c r="C39" t="s">
        <v>267</v>
      </c>
      <c r="D39" t="s">
        <v>1265</v>
      </c>
      <c r="E39" t="s">
        <v>1266</v>
      </c>
      <c r="F39" t="s">
        <v>439</v>
      </c>
      <c r="G39" t="s">
        <v>539</v>
      </c>
      <c r="H39" t="s">
        <v>571</v>
      </c>
      <c r="J39">
        <v>9</v>
      </c>
      <c r="K39">
        <v>37</v>
      </c>
      <c r="L39" s="1" t="s">
        <v>439</v>
      </c>
      <c r="M39" t="s">
        <v>1268</v>
      </c>
      <c r="N39" t="s">
        <v>1269</v>
      </c>
      <c r="O39">
        <v>14</v>
      </c>
      <c r="P39" t="s">
        <v>310</v>
      </c>
      <c r="Q39">
        <v>1</v>
      </c>
      <c r="R39" t="s">
        <v>300</v>
      </c>
    </row>
    <row r="40" spans="1:18" x14ac:dyDescent="0.3">
      <c r="A40">
        <v>2</v>
      </c>
      <c r="B40" t="s">
        <v>10830</v>
      </c>
      <c r="C40" t="s">
        <v>267</v>
      </c>
      <c r="D40" t="s">
        <v>5262</v>
      </c>
      <c r="E40" t="s">
        <v>2840</v>
      </c>
      <c r="F40" t="s">
        <v>350</v>
      </c>
      <c r="G40" t="s">
        <v>539</v>
      </c>
      <c r="H40" t="s">
        <v>646</v>
      </c>
      <c r="J40">
        <v>18</v>
      </c>
      <c r="K40">
        <v>23</v>
      </c>
      <c r="L40" s="1" t="s">
        <v>350</v>
      </c>
      <c r="M40" t="s">
        <v>8667</v>
      </c>
      <c r="N40" t="s">
        <v>5613</v>
      </c>
      <c r="O40">
        <v>1</v>
      </c>
      <c r="P40" t="s">
        <v>310</v>
      </c>
      <c r="Q40">
        <v>1</v>
      </c>
      <c r="R40" t="s">
        <v>300</v>
      </c>
    </row>
    <row r="41" spans="1:18" x14ac:dyDescent="0.3">
      <c r="A41">
        <v>2</v>
      </c>
      <c r="B41" t="s">
        <v>10830</v>
      </c>
      <c r="C41" t="s">
        <v>267</v>
      </c>
      <c r="D41" t="s">
        <v>5956</v>
      </c>
      <c r="E41" t="s">
        <v>4466</v>
      </c>
      <c r="F41" t="s">
        <v>453</v>
      </c>
      <c r="G41" t="s">
        <v>1392</v>
      </c>
      <c r="H41" t="s">
        <v>745</v>
      </c>
      <c r="J41">
        <v>28</v>
      </c>
      <c r="K41">
        <v>23</v>
      </c>
      <c r="L41" s="1" t="s">
        <v>453</v>
      </c>
      <c r="M41" t="s">
        <v>8121</v>
      </c>
      <c r="N41" t="s">
        <v>7779</v>
      </c>
      <c r="O41">
        <v>1</v>
      </c>
      <c r="P41" t="s">
        <v>362</v>
      </c>
      <c r="Q41">
        <v>2</v>
      </c>
      <c r="R41" t="s">
        <v>300</v>
      </c>
    </row>
    <row r="42" spans="1:18" x14ac:dyDescent="0.3">
      <c r="A42">
        <v>2</v>
      </c>
      <c r="B42" t="s">
        <v>10830</v>
      </c>
      <c r="C42" t="s">
        <v>267</v>
      </c>
      <c r="D42" t="s">
        <v>8159</v>
      </c>
      <c r="E42" t="s">
        <v>1712</v>
      </c>
      <c r="F42" t="s">
        <v>350</v>
      </c>
      <c r="G42" t="s">
        <v>917</v>
      </c>
      <c r="H42" t="s">
        <v>544</v>
      </c>
      <c r="J42">
        <v>12</v>
      </c>
      <c r="K42">
        <v>25</v>
      </c>
      <c r="L42" s="1" t="s">
        <v>350</v>
      </c>
      <c r="M42" t="s">
        <v>8161</v>
      </c>
      <c r="N42" t="s">
        <v>750</v>
      </c>
      <c r="O42">
        <v>2</v>
      </c>
      <c r="P42" t="s">
        <v>310</v>
      </c>
      <c r="Q42">
        <v>1</v>
      </c>
      <c r="R42" t="s">
        <v>300</v>
      </c>
    </row>
    <row r="43" spans="1:18" x14ac:dyDescent="0.3">
      <c r="A43">
        <v>2</v>
      </c>
      <c r="B43" t="s">
        <v>10830</v>
      </c>
      <c r="C43" t="s">
        <v>267</v>
      </c>
      <c r="D43" t="s">
        <v>603</v>
      </c>
      <c r="E43" t="s">
        <v>473</v>
      </c>
      <c r="F43" t="s">
        <v>313</v>
      </c>
      <c r="G43" t="s">
        <v>481</v>
      </c>
      <c r="H43" t="s">
        <v>689</v>
      </c>
      <c r="J43">
        <v>2</v>
      </c>
      <c r="K43">
        <v>34</v>
      </c>
      <c r="L43" s="1" t="s">
        <v>313</v>
      </c>
      <c r="M43" t="s">
        <v>1677</v>
      </c>
      <c r="N43" t="s">
        <v>1678</v>
      </c>
      <c r="O43">
        <v>11</v>
      </c>
      <c r="P43" t="s">
        <v>295</v>
      </c>
      <c r="Q43">
        <v>1</v>
      </c>
      <c r="R43" t="s">
        <v>300</v>
      </c>
    </row>
    <row r="44" spans="1:18" x14ac:dyDescent="0.3">
      <c r="A44">
        <v>2</v>
      </c>
      <c r="B44" t="s">
        <v>10830</v>
      </c>
      <c r="C44" t="s">
        <v>267</v>
      </c>
      <c r="D44" t="s">
        <v>4559</v>
      </c>
      <c r="E44" t="s">
        <v>4560</v>
      </c>
      <c r="F44" t="s">
        <v>453</v>
      </c>
      <c r="G44" t="s">
        <v>901</v>
      </c>
      <c r="H44" t="s">
        <v>544</v>
      </c>
      <c r="J44">
        <v>29</v>
      </c>
      <c r="K44">
        <v>24</v>
      </c>
      <c r="L44" s="1" t="s">
        <v>453</v>
      </c>
      <c r="M44" t="s">
        <v>4562</v>
      </c>
      <c r="N44" t="s">
        <v>4563</v>
      </c>
      <c r="O44">
        <v>2</v>
      </c>
      <c r="P44" t="s">
        <v>459</v>
      </c>
      <c r="Q44">
        <v>2</v>
      </c>
      <c r="R44" t="s">
        <v>300</v>
      </c>
    </row>
    <row r="45" spans="1:18" x14ac:dyDescent="0.3">
      <c r="A45">
        <v>2</v>
      </c>
      <c r="B45" t="s">
        <v>10830</v>
      </c>
      <c r="C45" t="s">
        <v>267</v>
      </c>
      <c r="D45" t="s">
        <v>8834</v>
      </c>
      <c r="E45" t="s">
        <v>8835</v>
      </c>
      <c r="F45" t="s">
        <v>350</v>
      </c>
      <c r="G45" t="s">
        <v>1208</v>
      </c>
      <c r="H45" t="s">
        <v>369</v>
      </c>
      <c r="J45">
        <v>19</v>
      </c>
      <c r="K45">
        <v>25</v>
      </c>
      <c r="L45" s="1" t="s">
        <v>350</v>
      </c>
      <c r="M45" t="s">
        <v>8837</v>
      </c>
      <c r="N45" t="s">
        <v>1857</v>
      </c>
      <c r="O45">
        <v>4</v>
      </c>
      <c r="P45" t="s">
        <v>347</v>
      </c>
      <c r="Q45">
        <v>1</v>
      </c>
      <c r="R45" t="s">
        <v>300</v>
      </c>
    </row>
    <row r="46" spans="1:18" x14ac:dyDescent="0.3">
      <c r="A46">
        <v>2</v>
      </c>
      <c r="B46" t="s">
        <v>10830</v>
      </c>
      <c r="C46" t="s">
        <v>267</v>
      </c>
      <c r="D46" t="s">
        <v>643</v>
      </c>
      <c r="E46" t="s">
        <v>8006</v>
      </c>
      <c r="F46" t="s">
        <v>323</v>
      </c>
      <c r="G46" t="s">
        <v>539</v>
      </c>
      <c r="H46" t="s">
        <v>1273</v>
      </c>
      <c r="J46">
        <v>85</v>
      </c>
      <c r="K46">
        <v>25</v>
      </c>
      <c r="L46" s="1" t="s">
        <v>323</v>
      </c>
      <c r="M46" t="s">
        <v>8008</v>
      </c>
      <c r="N46" t="s">
        <v>8009</v>
      </c>
      <c r="O46">
        <v>2</v>
      </c>
      <c r="P46" t="s">
        <v>426</v>
      </c>
      <c r="Q46">
        <v>1</v>
      </c>
      <c r="R46" t="s">
        <v>300</v>
      </c>
    </row>
    <row r="47" spans="1:18" x14ac:dyDescent="0.3">
      <c r="A47">
        <v>2</v>
      </c>
      <c r="B47" t="s">
        <v>10830</v>
      </c>
      <c r="C47" t="s">
        <v>267</v>
      </c>
      <c r="D47" t="s">
        <v>449</v>
      </c>
      <c r="E47" t="s">
        <v>434</v>
      </c>
      <c r="F47" t="s">
        <v>313</v>
      </c>
      <c r="G47" t="s">
        <v>710</v>
      </c>
      <c r="H47" t="s">
        <v>1170</v>
      </c>
      <c r="J47">
        <v>17</v>
      </c>
      <c r="K47">
        <v>23</v>
      </c>
      <c r="L47" s="1" t="s">
        <v>313</v>
      </c>
      <c r="M47" t="s">
        <v>2564</v>
      </c>
      <c r="N47" t="s">
        <v>5695</v>
      </c>
      <c r="O47">
        <v>1</v>
      </c>
      <c r="P47" t="s">
        <v>295</v>
      </c>
      <c r="Q47">
        <v>1</v>
      </c>
      <c r="R47" t="s">
        <v>300</v>
      </c>
    </row>
    <row r="48" spans="1:18" x14ac:dyDescent="0.3">
      <c r="A48">
        <v>2</v>
      </c>
      <c r="B48" t="s">
        <v>10830</v>
      </c>
      <c r="C48" t="s">
        <v>267</v>
      </c>
      <c r="D48" t="s">
        <v>1862</v>
      </c>
      <c r="E48" t="s">
        <v>5171</v>
      </c>
      <c r="F48" t="s">
        <v>323</v>
      </c>
      <c r="G48" t="s">
        <v>412</v>
      </c>
      <c r="H48" t="s">
        <v>1509</v>
      </c>
      <c r="J48">
        <v>87</v>
      </c>
      <c r="K48">
        <v>26</v>
      </c>
      <c r="L48" s="1" t="s">
        <v>323</v>
      </c>
      <c r="M48" t="s">
        <v>5173</v>
      </c>
      <c r="N48" t="s">
        <v>5174</v>
      </c>
      <c r="O48">
        <v>4</v>
      </c>
      <c r="P48" t="s">
        <v>426</v>
      </c>
      <c r="Q48">
        <v>2</v>
      </c>
      <c r="R48" t="s">
        <v>300</v>
      </c>
    </row>
    <row r="49" spans="1:18" x14ac:dyDescent="0.3">
      <c r="A49">
        <v>2</v>
      </c>
      <c r="B49" t="s">
        <v>10830</v>
      </c>
      <c r="C49" t="s">
        <v>267</v>
      </c>
      <c r="D49" t="s">
        <v>8156</v>
      </c>
      <c r="E49" t="s">
        <v>4233</v>
      </c>
      <c r="F49" t="s">
        <v>453</v>
      </c>
      <c r="G49" t="s">
        <v>697</v>
      </c>
      <c r="H49" t="s">
        <v>461</v>
      </c>
      <c r="J49">
        <v>27</v>
      </c>
      <c r="K49">
        <v>23</v>
      </c>
      <c r="L49" s="1" t="s">
        <v>453</v>
      </c>
      <c r="M49" t="s">
        <v>8158</v>
      </c>
      <c r="N49" t="s">
        <v>3802</v>
      </c>
      <c r="O49">
        <v>2</v>
      </c>
      <c r="P49" t="s">
        <v>310</v>
      </c>
      <c r="Q49">
        <v>2</v>
      </c>
      <c r="R49" t="s">
        <v>300</v>
      </c>
    </row>
    <row r="50" spans="1:18" x14ac:dyDescent="0.3">
      <c r="A50">
        <v>2</v>
      </c>
      <c r="B50" t="s">
        <v>10830</v>
      </c>
      <c r="C50" t="s">
        <v>267</v>
      </c>
      <c r="D50" t="s">
        <v>449</v>
      </c>
      <c r="E50" t="s">
        <v>9537</v>
      </c>
      <c r="F50" t="s">
        <v>313</v>
      </c>
      <c r="G50" t="s">
        <v>525</v>
      </c>
      <c r="H50" t="s">
        <v>614</v>
      </c>
      <c r="J50">
        <v>3</v>
      </c>
      <c r="K50">
        <v>22</v>
      </c>
      <c r="L50" s="1" t="s">
        <v>313</v>
      </c>
      <c r="M50" t="s">
        <v>9539</v>
      </c>
      <c r="N50" t="s">
        <v>9496</v>
      </c>
      <c r="O50">
        <v>1</v>
      </c>
      <c r="P50" t="s">
        <v>426</v>
      </c>
      <c r="Q50">
        <v>1</v>
      </c>
      <c r="R50" t="s">
        <v>300</v>
      </c>
    </row>
    <row r="51" spans="1:18" x14ac:dyDescent="0.3">
      <c r="A51">
        <v>3</v>
      </c>
      <c r="C51" t="s">
        <v>271</v>
      </c>
      <c r="D51" t="s">
        <v>9255</v>
      </c>
      <c r="E51" t="s">
        <v>1101</v>
      </c>
      <c r="F51" t="s">
        <v>453</v>
      </c>
      <c r="G51" t="s">
        <v>373</v>
      </c>
      <c r="H51" t="s">
        <v>215</v>
      </c>
      <c r="J51">
        <v>28</v>
      </c>
      <c r="K51">
        <v>28</v>
      </c>
      <c r="L51" s="1" t="s">
        <v>453</v>
      </c>
      <c r="M51" t="s">
        <v>9257</v>
      </c>
      <c r="N51" t="s">
        <v>7000</v>
      </c>
      <c r="O51">
        <v>6</v>
      </c>
      <c r="P51" t="s">
        <v>320</v>
      </c>
      <c r="Q51">
        <v>2</v>
      </c>
      <c r="R51" t="s">
        <v>300</v>
      </c>
    </row>
    <row r="52" spans="1:18" x14ac:dyDescent="0.3">
      <c r="A52">
        <v>3</v>
      </c>
      <c r="C52" t="s">
        <v>271</v>
      </c>
      <c r="D52" t="s">
        <v>2067</v>
      </c>
      <c r="E52" t="s">
        <v>1473</v>
      </c>
      <c r="F52" t="s">
        <v>350</v>
      </c>
      <c r="G52" t="s">
        <v>342</v>
      </c>
      <c r="H52" t="s">
        <v>653</v>
      </c>
      <c r="J52">
        <v>13</v>
      </c>
      <c r="K52">
        <v>22</v>
      </c>
      <c r="L52" s="1" t="s">
        <v>350</v>
      </c>
      <c r="M52" t="s">
        <v>10275</v>
      </c>
      <c r="N52" t="s">
        <v>701</v>
      </c>
      <c r="O52">
        <v>1</v>
      </c>
      <c r="P52" t="s">
        <v>403</v>
      </c>
      <c r="Q52">
        <v>1</v>
      </c>
      <c r="R52" t="s">
        <v>300</v>
      </c>
    </row>
    <row r="53" spans="1:18" x14ac:dyDescent="0.3">
      <c r="A53">
        <v>3</v>
      </c>
      <c r="C53" t="s">
        <v>271</v>
      </c>
      <c r="D53" t="s">
        <v>5058</v>
      </c>
      <c r="E53" t="s">
        <v>5059</v>
      </c>
      <c r="F53" t="s">
        <v>453</v>
      </c>
      <c r="G53" t="s">
        <v>308</v>
      </c>
      <c r="H53" t="s">
        <v>699</v>
      </c>
      <c r="J53">
        <v>34</v>
      </c>
      <c r="K53">
        <v>28</v>
      </c>
      <c r="L53" s="1" t="s">
        <v>453</v>
      </c>
      <c r="M53" t="s">
        <v>5061</v>
      </c>
      <c r="N53" t="s">
        <v>5062</v>
      </c>
      <c r="O53">
        <v>5</v>
      </c>
      <c r="P53" t="s">
        <v>310</v>
      </c>
      <c r="Q53">
        <v>2</v>
      </c>
      <c r="R53" t="s">
        <v>300</v>
      </c>
    </row>
    <row r="54" spans="1:18" x14ac:dyDescent="0.3">
      <c r="A54">
        <v>3</v>
      </c>
      <c r="C54" t="s">
        <v>271</v>
      </c>
      <c r="D54" t="s">
        <v>422</v>
      </c>
      <c r="E54" t="s">
        <v>1060</v>
      </c>
      <c r="F54" t="s">
        <v>453</v>
      </c>
      <c r="G54" t="s">
        <v>525</v>
      </c>
      <c r="H54" t="s">
        <v>364</v>
      </c>
      <c r="J54">
        <v>9</v>
      </c>
      <c r="K54">
        <v>22</v>
      </c>
      <c r="L54" s="1" t="s">
        <v>453</v>
      </c>
      <c r="M54" t="s">
        <v>10331</v>
      </c>
      <c r="N54" t="s">
        <v>3916</v>
      </c>
      <c r="O54">
        <v>1</v>
      </c>
      <c r="P54" t="s">
        <v>403</v>
      </c>
      <c r="Q54">
        <v>3</v>
      </c>
      <c r="R54" t="s">
        <v>300</v>
      </c>
    </row>
    <row r="55" spans="1:18" x14ac:dyDescent="0.3">
      <c r="A55">
        <v>3</v>
      </c>
      <c r="C55" t="s">
        <v>271</v>
      </c>
      <c r="D55" t="s">
        <v>303</v>
      </c>
      <c r="E55" t="s">
        <v>5665</v>
      </c>
      <c r="F55" t="s">
        <v>350</v>
      </c>
      <c r="G55" t="s">
        <v>672</v>
      </c>
      <c r="H55" t="s">
        <v>358</v>
      </c>
      <c r="J55">
        <v>11</v>
      </c>
      <c r="K55">
        <v>22</v>
      </c>
      <c r="L55" s="1" t="s">
        <v>350</v>
      </c>
      <c r="M55" t="s">
        <v>5667</v>
      </c>
      <c r="N55" t="s">
        <v>5668</v>
      </c>
      <c r="O55">
        <v>1</v>
      </c>
      <c r="P55" t="s">
        <v>362</v>
      </c>
      <c r="Q55">
        <v>1</v>
      </c>
      <c r="R55" t="s">
        <v>300</v>
      </c>
    </row>
    <row r="56" spans="1:18" x14ac:dyDescent="0.3">
      <c r="A56">
        <v>3</v>
      </c>
      <c r="C56" t="s">
        <v>271</v>
      </c>
      <c r="D56" t="s">
        <v>5742</v>
      </c>
      <c r="E56" t="s">
        <v>3563</v>
      </c>
      <c r="F56" t="s">
        <v>313</v>
      </c>
      <c r="G56" t="s">
        <v>697</v>
      </c>
      <c r="H56" t="s">
        <v>312</v>
      </c>
      <c r="J56">
        <v>4</v>
      </c>
      <c r="K56">
        <v>23</v>
      </c>
      <c r="L56" s="1" t="s">
        <v>313</v>
      </c>
      <c r="M56" t="s">
        <v>5744</v>
      </c>
      <c r="N56" t="s">
        <v>3070</v>
      </c>
      <c r="O56">
        <v>2</v>
      </c>
      <c r="P56" t="s">
        <v>347</v>
      </c>
      <c r="Q56">
        <v>1</v>
      </c>
      <c r="R56" t="s">
        <v>300</v>
      </c>
    </row>
    <row r="57" spans="1:18" x14ac:dyDescent="0.3">
      <c r="A57">
        <v>3</v>
      </c>
      <c r="C57" t="s">
        <v>271</v>
      </c>
      <c r="D57" t="s">
        <v>649</v>
      </c>
      <c r="E57" t="s">
        <v>8761</v>
      </c>
      <c r="F57" t="s">
        <v>323</v>
      </c>
      <c r="G57" t="s">
        <v>672</v>
      </c>
      <c r="H57" t="s">
        <v>564</v>
      </c>
      <c r="J57">
        <v>85</v>
      </c>
      <c r="K57">
        <v>23</v>
      </c>
      <c r="L57" s="1" t="s">
        <v>323</v>
      </c>
      <c r="M57" t="s">
        <v>8763</v>
      </c>
      <c r="N57" t="s">
        <v>8764</v>
      </c>
      <c r="O57">
        <v>2</v>
      </c>
      <c r="P57" t="s">
        <v>426</v>
      </c>
      <c r="Q57">
        <v>1</v>
      </c>
      <c r="R57" t="s">
        <v>300</v>
      </c>
    </row>
    <row r="58" spans="1:18" x14ac:dyDescent="0.3">
      <c r="A58">
        <v>3</v>
      </c>
      <c r="C58" t="s">
        <v>271</v>
      </c>
      <c r="D58" t="s">
        <v>3776</v>
      </c>
      <c r="E58" t="s">
        <v>1729</v>
      </c>
      <c r="F58" t="s">
        <v>453</v>
      </c>
      <c r="G58" t="s">
        <v>299</v>
      </c>
      <c r="H58" t="s">
        <v>438</v>
      </c>
      <c r="J58">
        <v>25</v>
      </c>
      <c r="K58">
        <v>26</v>
      </c>
      <c r="L58" s="1" t="s">
        <v>453</v>
      </c>
      <c r="M58" t="s">
        <v>8078</v>
      </c>
      <c r="N58" t="s">
        <v>6213</v>
      </c>
      <c r="O58">
        <v>4</v>
      </c>
      <c r="P58" t="s">
        <v>331</v>
      </c>
      <c r="Q58">
        <v>1</v>
      </c>
      <c r="R58" t="s">
        <v>300</v>
      </c>
    </row>
    <row r="59" spans="1:18" x14ac:dyDescent="0.3">
      <c r="A59">
        <v>3</v>
      </c>
      <c r="C59" t="s">
        <v>271</v>
      </c>
      <c r="D59" t="s">
        <v>7838</v>
      </c>
      <c r="E59" t="s">
        <v>371</v>
      </c>
      <c r="F59" t="s">
        <v>350</v>
      </c>
      <c r="G59" t="s">
        <v>491</v>
      </c>
      <c r="H59" t="s">
        <v>745</v>
      </c>
      <c r="I59" t="s">
        <v>411</v>
      </c>
      <c r="J59">
        <v>88</v>
      </c>
      <c r="K59">
        <v>31</v>
      </c>
      <c r="L59" s="1" t="s">
        <v>350</v>
      </c>
      <c r="M59" t="s">
        <v>7840</v>
      </c>
      <c r="N59" t="s">
        <v>7841</v>
      </c>
      <c r="O59">
        <v>9</v>
      </c>
      <c r="P59" t="s">
        <v>320</v>
      </c>
      <c r="Q59">
        <v>2</v>
      </c>
      <c r="R59" t="s">
        <v>300</v>
      </c>
    </row>
    <row r="60" spans="1:18" x14ac:dyDescent="0.3">
      <c r="A60">
        <v>3</v>
      </c>
      <c r="C60" t="s">
        <v>271</v>
      </c>
      <c r="D60" t="s">
        <v>887</v>
      </c>
      <c r="E60" t="s">
        <v>1399</v>
      </c>
      <c r="F60" t="s">
        <v>439</v>
      </c>
      <c r="G60" t="s">
        <v>418</v>
      </c>
      <c r="H60" t="s">
        <v>432</v>
      </c>
      <c r="J60">
        <v>5</v>
      </c>
      <c r="K60">
        <v>28</v>
      </c>
      <c r="L60" s="1" t="s">
        <v>439</v>
      </c>
      <c r="M60" t="s">
        <v>9490</v>
      </c>
      <c r="N60" t="s">
        <v>9491</v>
      </c>
      <c r="O60">
        <v>4</v>
      </c>
      <c r="P60" t="s">
        <v>362</v>
      </c>
      <c r="Q60">
        <v>1</v>
      </c>
      <c r="R60" t="s">
        <v>300</v>
      </c>
    </row>
    <row r="61" spans="1:18" x14ac:dyDescent="0.3">
      <c r="A61">
        <v>3</v>
      </c>
      <c r="C61" t="s">
        <v>271</v>
      </c>
      <c r="D61" t="s">
        <v>836</v>
      </c>
      <c r="E61" t="s">
        <v>9046</v>
      </c>
      <c r="F61" t="s">
        <v>350</v>
      </c>
      <c r="G61" t="s">
        <v>390</v>
      </c>
      <c r="H61" t="s">
        <v>794</v>
      </c>
      <c r="J61">
        <v>13</v>
      </c>
      <c r="K61">
        <v>26</v>
      </c>
      <c r="L61" s="1" t="s">
        <v>350</v>
      </c>
      <c r="M61" t="s">
        <v>9048</v>
      </c>
      <c r="N61" t="s">
        <v>9049</v>
      </c>
      <c r="O61">
        <v>4</v>
      </c>
      <c r="P61" t="s">
        <v>310</v>
      </c>
      <c r="Q61">
        <v>1</v>
      </c>
      <c r="R61" t="s">
        <v>300</v>
      </c>
    </row>
    <row r="62" spans="1:18" x14ac:dyDescent="0.3">
      <c r="A62">
        <v>3</v>
      </c>
      <c r="C62" t="s">
        <v>271</v>
      </c>
      <c r="D62" t="s">
        <v>2032</v>
      </c>
      <c r="E62" t="s">
        <v>4945</v>
      </c>
      <c r="F62" t="s">
        <v>350</v>
      </c>
      <c r="G62" t="s">
        <v>697</v>
      </c>
      <c r="H62" t="s">
        <v>646</v>
      </c>
      <c r="I62" t="s">
        <v>388</v>
      </c>
      <c r="J62">
        <v>15</v>
      </c>
      <c r="K62">
        <v>25</v>
      </c>
      <c r="L62" s="1" t="s">
        <v>350</v>
      </c>
      <c r="M62" t="s">
        <v>8886</v>
      </c>
      <c r="N62" t="s">
        <v>6282</v>
      </c>
      <c r="O62">
        <v>3</v>
      </c>
      <c r="P62" t="s">
        <v>310</v>
      </c>
      <c r="Q62">
        <v>1</v>
      </c>
      <c r="R62" t="s">
        <v>300</v>
      </c>
    </row>
    <row r="63" spans="1:18" x14ac:dyDescent="0.3">
      <c r="A63">
        <v>3</v>
      </c>
      <c r="C63" t="s">
        <v>271</v>
      </c>
      <c r="D63" t="s">
        <v>5218</v>
      </c>
      <c r="E63" t="s">
        <v>1354</v>
      </c>
      <c r="F63" t="s">
        <v>453</v>
      </c>
      <c r="G63" t="s">
        <v>354</v>
      </c>
      <c r="H63" t="s">
        <v>392</v>
      </c>
      <c r="J63">
        <v>29</v>
      </c>
      <c r="K63">
        <v>30</v>
      </c>
      <c r="L63" s="1" t="s">
        <v>453</v>
      </c>
      <c r="M63" t="s">
        <v>7311</v>
      </c>
      <c r="N63" t="s">
        <v>7312</v>
      </c>
      <c r="O63">
        <v>8</v>
      </c>
      <c r="P63" t="s">
        <v>403</v>
      </c>
      <c r="Q63">
        <v>3</v>
      </c>
      <c r="R63" t="s">
        <v>300</v>
      </c>
    </row>
    <row r="64" spans="1:18" x14ac:dyDescent="0.3">
      <c r="A64">
        <v>3</v>
      </c>
      <c r="C64" t="s">
        <v>271</v>
      </c>
      <c r="D64" t="s">
        <v>1877</v>
      </c>
      <c r="E64" t="s">
        <v>3586</v>
      </c>
      <c r="F64" t="s">
        <v>323</v>
      </c>
      <c r="G64" t="s">
        <v>337</v>
      </c>
      <c r="H64" t="s">
        <v>518</v>
      </c>
      <c r="J64">
        <v>81</v>
      </c>
      <c r="K64">
        <v>25</v>
      </c>
      <c r="L64" s="1" t="s">
        <v>323</v>
      </c>
      <c r="M64" t="s">
        <v>6536</v>
      </c>
      <c r="N64" t="s">
        <v>6537</v>
      </c>
      <c r="O64">
        <v>1</v>
      </c>
      <c r="P64" t="s">
        <v>426</v>
      </c>
      <c r="Q64">
        <v>2</v>
      </c>
      <c r="R64" t="s">
        <v>300</v>
      </c>
    </row>
    <row r="65" spans="1:18" x14ac:dyDescent="0.3">
      <c r="A65">
        <v>3</v>
      </c>
      <c r="C65" t="s">
        <v>271</v>
      </c>
      <c r="D65" t="s">
        <v>4656</v>
      </c>
      <c r="E65" t="s">
        <v>1368</v>
      </c>
      <c r="F65" t="s">
        <v>453</v>
      </c>
      <c r="G65" t="s">
        <v>446</v>
      </c>
      <c r="H65" t="s">
        <v>606</v>
      </c>
      <c r="J65">
        <v>26</v>
      </c>
      <c r="K65">
        <v>34</v>
      </c>
      <c r="L65" s="1" t="s">
        <v>453</v>
      </c>
      <c r="M65" t="s">
        <v>6463</v>
      </c>
      <c r="N65" t="s">
        <v>6464</v>
      </c>
      <c r="O65">
        <v>12</v>
      </c>
      <c r="P65" t="s">
        <v>331</v>
      </c>
      <c r="Q65">
        <v>2</v>
      </c>
      <c r="R65" t="s">
        <v>300</v>
      </c>
    </row>
    <row r="66" spans="1:18" x14ac:dyDescent="0.3">
      <c r="A66">
        <v>3</v>
      </c>
      <c r="C66" t="s">
        <v>271</v>
      </c>
      <c r="D66" t="s">
        <v>510</v>
      </c>
      <c r="E66" t="s">
        <v>1192</v>
      </c>
      <c r="F66" t="s">
        <v>350</v>
      </c>
      <c r="G66" t="s">
        <v>412</v>
      </c>
      <c r="H66" t="s">
        <v>400</v>
      </c>
      <c r="J66">
        <v>15</v>
      </c>
      <c r="K66">
        <v>24</v>
      </c>
      <c r="L66" s="1" t="s">
        <v>350</v>
      </c>
      <c r="M66" t="s">
        <v>10149</v>
      </c>
      <c r="N66" t="s">
        <v>10150</v>
      </c>
      <c r="O66">
        <v>2</v>
      </c>
      <c r="P66" t="s">
        <v>362</v>
      </c>
      <c r="Q66">
        <v>1</v>
      </c>
      <c r="R66" t="s">
        <v>300</v>
      </c>
    </row>
    <row r="67" spans="1:18" x14ac:dyDescent="0.3">
      <c r="A67">
        <v>3</v>
      </c>
      <c r="C67" t="s">
        <v>271</v>
      </c>
      <c r="D67" t="s">
        <v>603</v>
      </c>
      <c r="E67" t="s">
        <v>298</v>
      </c>
      <c r="F67" t="s">
        <v>439</v>
      </c>
      <c r="H67" t="s">
        <v>358</v>
      </c>
      <c r="J67">
        <v>3</v>
      </c>
      <c r="K67">
        <v>44</v>
      </c>
      <c r="L67" s="1" t="s">
        <v>439</v>
      </c>
      <c r="M67" t="s">
        <v>9763</v>
      </c>
      <c r="N67" t="s">
        <v>9764</v>
      </c>
      <c r="O67">
        <v>17</v>
      </c>
      <c r="P67" t="s">
        <v>494</v>
      </c>
      <c r="Q67">
        <v>2</v>
      </c>
      <c r="R67" t="s">
        <v>296</v>
      </c>
    </row>
    <row r="68" spans="1:18" x14ac:dyDescent="0.3">
      <c r="A68">
        <v>3</v>
      </c>
      <c r="C68" t="s">
        <v>271</v>
      </c>
      <c r="D68" t="s">
        <v>324</v>
      </c>
      <c r="E68" t="s">
        <v>2574</v>
      </c>
      <c r="F68" t="s">
        <v>350</v>
      </c>
      <c r="G68" t="s">
        <v>880</v>
      </c>
      <c r="H68" t="s">
        <v>438</v>
      </c>
      <c r="J68">
        <v>15</v>
      </c>
      <c r="K68">
        <v>30</v>
      </c>
      <c r="L68" s="1" t="s">
        <v>350</v>
      </c>
      <c r="M68" t="s">
        <v>6793</v>
      </c>
      <c r="N68" t="s">
        <v>6794</v>
      </c>
      <c r="O68">
        <v>8</v>
      </c>
      <c r="P68" t="s">
        <v>331</v>
      </c>
      <c r="Q68">
        <v>1</v>
      </c>
      <c r="R68" t="s">
        <v>300</v>
      </c>
    </row>
    <row r="69" spans="1:18" x14ac:dyDescent="0.3">
      <c r="A69">
        <v>3</v>
      </c>
      <c r="C69" t="s">
        <v>271</v>
      </c>
      <c r="D69" t="s">
        <v>1985</v>
      </c>
      <c r="E69" t="s">
        <v>978</v>
      </c>
      <c r="F69" t="s">
        <v>313</v>
      </c>
      <c r="G69" t="s">
        <v>491</v>
      </c>
      <c r="H69" t="s">
        <v>578</v>
      </c>
      <c r="J69">
        <v>12</v>
      </c>
      <c r="K69">
        <v>41</v>
      </c>
      <c r="L69" s="1" t="s">
        <v>313</v>
      </c>
      <c r="M69" t="s">
        <v>9952</v>
      </c>
      <c r="N69" t="s">
        <v>9953</v>
      </c>
      <c r="O69">
        <v>19</v>
      </c>
      <c r="P69" t="s">
        <v>426</v>
      </c>
      <c r="Q69">
        <v>1</v>
      </c>
      <c r="R69" t="s">
        <v>300</v>
      </c>
    </row>
    <row r="70" spans="1:18" x14ac:dyDescent="0.3">
      <c r="A70">
        <v>3</v>
      </c>
      <c r="C70" t="s">
        <v>271</v>
      </c>
      <c r="D70" t="s">
        <v>663</v>
      </c>
      <c r="E70" t="s">
        <v>315</v>
      </c>
      <c r="F70" t="s">
        <v>453</v>
      </c>
      <c r="G70" t="s">
        <v>367</v>
      </c>
      <c r="H70" t="s">
        <v>414</v>
      </c>
      <c r="J70">
        <v>33</v>
      </c>
      <c r="K70">
        <v>24</v>
      </c>
      <c r="L70" s="1" t="s">
        <v>453</v>
      </c>
      <c r="M70" t="s">
        <v>4230</v>
      </c>
      <c r="N70" t="s">
        <v>2103</v>
      </c>
      <c r="O70">
        <v>2</v>
      </c>
      <c r="P70" t="s">
        <v>403</v>
      </c>
      <c r="Q70">
        <v>1</v>
      </c>
      <c r="R70" t="s">
        <v>300</v>
      </c>
    </row>
    <row r="71" spans="1:18" x14ac:dyDescent="0.3">
      <c r="A71">
        <v>3</v>
      </c>
      <c r="C71" t="s">
        <v>271</v>
      </c>
      <c r="D71" t="s">
        <v>1664</v>
      </c>
      <c r="E71" t="s">
        <v>1665</v>
      </c>
      <c r="F71" t="s">
        <v>350</v>
      </c>
      <c r="G71" t="s">
        <v>748</v>
      </c>
      <c r="H71" t="s">
        <v>343</v>
      </c>
      <c r="J71">
        <v>18</v>
      </c>
      <c r="K71">
        <v>28</v>
      </c>
      <c r="L71" s="1" t="s">
        <v>350</v>
      </c>
      <c r="M71" t="s">
        <v>1667</v>
      </c>
      <c r="N71" t="s">
        <v>1668</v>
      </c>
      <c r="O71">
        <v>8</v>
      </c>
      <c r="P71" t="s">
        <v>403</v>
      </c>
      <c r="Q71">
        <v>1</v>
      </c>
      <c r="R71" t="s">
        <v>300</v>
      </c>
    </row>
    <row r="72" spans="1:18" x14ac:dyDescent="0.3">
      <c r="A72">
        <v>3</v>
      </c>
      <c r="C72" t="s">
        <v>271</v>
      </c>
      <c r="D72" t="s">
        <v>2275</v>
      </c>
      <c r="E72" t="s">
        <v>2276</v>
      </c>
      <c r="F72" t="s">
        <v>453</v>
      </c>
      <c r="G72" t="s">
        <v>491</v>
      </c>
      <c r="H72" t="s">
        <v>1240</v>
      </c>
      <c r="I72" t="s">
        <v>411</v>
      </c>
      <c r="J72">
        <v>26</v>
      </c>
      <c r="K72">
        <v>24</v>
      </c>
      <c r="L72" s="1" t="s">
        <v>453</v>
      </c>
      <c r="M72" t="s">
        <v>2278</v>
      </c>
      <c r="N72" t="s">
        <v>2279</v>
      </c>
      <c r="O72">
        <v>1</v>
      </c>
      <c r="P72" t="s">
        <v>362</v>
      </c>
      <c r="Q72">
        <v>1</v>
      </c>
      <c r="R72" t="s">
        <v>300</v>
      </c>
    </row>
    <row r="73" spans="1:18" x14ac:dyDescent="0.3">
      <c r="A73">
        <v>3</v>
      </c>
      <c r="C73" t="s">
        <v>271</v>
      </c>
      <c r="D73" t="s">
        <v>1035</v>
      </c>
      <c r="E73" t="s">
        <v>4175</v>
      </c>
      <c r="F73" t="s">
        <v>350</v>
      </c>
      <c r="G73" t="s">
        <v>373</v>
      </c>
      <c r="H73" t="s">
        <v>358</v>
      </c>
      <c r="I73" t="s">
        <v>411</v>
      </c>
      <c r="J73">
        <v>81</v>
      </c>
      <c r="K73">
        <v>26</v>
      </c>
      <c r="L73" s="1" t="s">
        <v>350</v>
      </c>
      <c r="M73" t="s">
        <v>4195</v>
      </c>
      <c r="N73" t="s">
        <v>4196</v>
      </c>
      <c r="O73">
        <v>4</v>
      </c>
      <c r="P73" t="s">
        <v>320</v>
      </c>
      <c r="Q73">
        <v>2</v>
      </c>
      <c r="R73" t="s">
        <v>300</v>
      </c>
    </row>
    <row r="74" spans="1:18" x14ac:dyDescent="0.3">
      <c r="A74">
        <v>3</v>
      </c>
      <c r="C74" t="s">
        <v>271</v>
      </c>
      <c r="D74" t="s">
        <v>990</v>
      </c>
      <c r="E74" t="s">
        <v>991</v>
      </c>
      <c r="F74" t="s">
        <v>350</v>
      </c>
      <c r="G74" t="s">
        <v>412</v>
      </c>
      <c r="H74" t="s">
        <v>727</v>
      </c>
      <c r="J74">
        <v>18</v>
      </c>
      <c r="K74">
        <v>30</v>
      </c>
      <c r="L74" s="1" t="s">
        <v>350</v>
      </c>
      <c r="M74" t="s">
        <v>993</v>
      </c>
      <c r="N74" t="s">
        <v>994</v>
      </c>
      <c r="O74">
        <v>8</v>
      </c>
      <c r="P74" t="s">
        <v>426</v>
      </c>
      <c r="Q74">
        <v>1</v>
      </c>
      <c r="R74" t="s">
        <v>300</v>
      </c>
    </row>
    <row r="75" spans="1:18" x14ac:dyDescent="0.3">
      <c r="A75">
        <v>3</v>
      </c>
      <c r="C75" t="s">
        <v>271</v>
      </c>
      <c r="D75" t="s">
        <v>1613</v>
      </c>
      <c r="E75" t="s">
        <v>1614</v>
      </c>
      <c r="F75" t="s">
        <v>350</v>
      </c>
      <c r="G75" t="s">
        <v>354</v>
      </c>
      <c r="H75" t="s">
        <v>571</v>
      </c>
      <c r="J75">
        <v>82</v>
      </c>
      <c r="K75">
        <v>26</v>
      </c>
      <c r="L75" s="1" t="s">
        <v>350</v>
      </c>
      <c r="M75" t="s">
        <v>1616</v>
      </c>
      <c r="N75" t="s">
        <v>1617</v>
      </c>
      <c r="O75">
        <v>4</v>
      </c>
      <c r="P75" t="s">
        <v>399</v>
      </c>
      <c r="Q75">
        <v>1</v>
      </c>
      <c r="R75" t="s">
        <v>300</v>
      </c>
    </row>
    <row r="76" spans="1:18" x14ac:dyDescent="0.3">
      <c r="A76">
        <v>3</v>
      </c>
      <c r="C76" t="s">
        <v>271</v>
      </c>
      <c r="D76" t="s">
        <v>1791</v>
      </c>
      <c r="E76" t="s">
        <v>2416</v>
      </c>
      <c r="F76" t="s">
        <v>453</v>
      </c>
      <c r="G76" t="s">
        <v>710</v>
      </c>
      <c r="H76" t="s">
        <v>614</v>
      </c>
      <c r="J76">
        <v>29</v>
      </c>
      <c r="K76">
        <v>25</v>
      </c>
      <c r="L76" s="1" t="s">
        <v>453</v>
      </c>
      <c r="M76" t="s">
        <v>2418</v>
      </c>
      <c r="N76" t="s">
        <v>2419</v>
      </c>
      <c r="O76">
        <v>4</v>
      </c>
      <c r="P76" t="s">
        <v>331</v>
      </c>
      <c r="Q76">
        <v>3</v>
      </c>
      <c r="R76" t="s">
        <v>300</v>
      </c>
    </row>
    <row r="77" spans="1:18" x14ac:dyDescent="0.3">
      <c r="A77">
        <v>4</v>
      </c>
      <c r="C77" t="s">
        <v>270</v>
      </c>
      <c r="D77" t="s">
        <v>2012</v>
      </c>
      <c r="E77" t="s">
        <v>6603</v>
      </c>
      <c r="F77" t="s">
        <v>439</v>
      </c>
      <c r="G77" t="s">
        <v>367</v>
      </c>
      <c r="H77" t="s">
        <v>931</v>
      </c>
      <c r="J77">
        <v>2</v>
      </c>
      <c r="K77">
        <v>34</v>
      </c>
      <c r="L77" s="1" t="s">
        <v>439</v>
      </c>
      <c r="M77" t="s">
        <v>6605</v>
      </c>
      <c r="N77" t="s">
        <v>6606</v>
      </c>
      <c r="O77">
        <v>12</v>
      </c>
      <c r="P77" t="s">
        <v>331</v>
      </c>
      <c r="Q77">
        <v>1</v>
      </c>
      <c r="R77" t="s">
        <v>300</v>
      </c>
    </row>
    <row r="78" spans="1:18" x14ac:dyDescent="0.3">
      <c r="A78">
        <v>4</v>
      </c>
      <c r="C78" t="s">
        <v>270</v>
      </c>
      <c r="D78" t="s">
        <v>519</v>
      </c>
      <c r="E78" t="s">
        <v>2896</v>
      </c>
      <c r="F78" t="s">
        <v>313</v>
      </c>
      <c r="G78" t="s">
        <v>373</v>
      </c>
      <c r="H78" t="s">
        <v>349</v>
      </c>
      <c r="J78">
        <v>9</v>
      </c>
      <c r="K78">
        <v>40</v>
      </c>
      <c r="L78" s="1" t="s">
        <v>313</v>
      </c>
      <c r="M78" t="s">
        <v>2898</v>
      </c>
      <c r="N78" t="s">
        <v>2899</v>
      </c>
      <c r="O78">
        <v>18</v>
      </c>
      <c r="P78" t="s">
        <v>310</v>
      </c>
      <c r="Q78">
        <v>1</v>
      </c>
      <c r="R78" t="s">
        <v>300</v>
      </c>
    </row>
    <row r="79" spans="1:18" x14ac:dyDescent="0.3">
      <c r="A79">
        <v>4</v>
      </c>
      <c r="C79" t="s">
        <v>270</v>
      </c>
      <c r="D79" t="s">
        <v>1492</v>
      </c>
      <c r="E79" t="s">
        <v>7751</v>
      </c>
      <c r="F79" t="s">
        <v>350</v>
      </c>
      <c r="G79" t="s">
        <v>329</v>
      </c>
      <c r="H79" t="s">
        <v>595</v>
      </c>
      <c r="J79">
        <v>88</v>
      </c>
      <c r="K79">
        <v>24</v>
      </c>
      <c r="L79" s="1" t="s">
        <v>350</v>
      </c>
      <c r="M79" t="s">
        <v>7753</v>
      </c>
      <c r="N79" t="s">
        <v>2020</v>
      </c>
      <c r="O79">
        <v>1</v>
      </c>
      <c r="P79" t="s">
        <v>426</v>
      </c>
      <c r="Q79">
        <v>2</v>
      </c>
      <c r="R79" t="s">
        <v>300</v>
      </c>
    </row>
    <row r="80" spans="1:18" x14ac:dyDescent="0.3">
      <c r="A80">
        <v>4</v>
      </c>
      <c r="C80" t="s">
        <v>270</v>
      </c>
      <c r="D80" t="s">
        <v>1035</v>
      </c>
      <c r="E80" t="s">
        <v>7207</v>
      </c>
      <c r="F80" t="s">
        <v>323</v>
      </c>
      <c r="G80" t="s">
        <v>1208</v>
      </c>
      <c r="H80" t="s">
        <v>662</v>
      </c>
      <c r="J80">
        <v>84</v>
      </c>
      <c r="K80">
        <v>28</v>
      </c>
      <c r="L80" s="1" t="s">
        <v>323</v>
      </c>
      <c r="M80" t="s">
        <v>7209</v>
      </c>
      <c r="N80" t="s">
        <v>6795</v>
      </c>
      <c r="O80">
        <v>5</v>
      </c>
      <c r="P80" t="s">
        <v>426</v>
      </c>
      <c r="Q80">
        <v>2</v>
      </c>
      <c r="R80" t="s">
        <v>300</v>
      </c>
    </row>
    <row r="81" spans="1:18" x14ac:dyDescent="0.3">
      <c r="A81">
        <v>4</v>
      </c>
      <c r="C81" t="s">
        <v>270</v>
      </c>
      <c r="D81" t="s">
        <v>604</v>
      </c>
      <c r="E81" t="s">
        <v>5775</v>
      </c>
      <c r="F81" t="s">
        <v>323</v>
      </c>
      <c r="G81" t="s">
        <v>697</v>
      </c>
      <c r="H81" t="s">
        <v>1002</v>
      </c>
      <c r="J81">
        <v>88</v>
      </c>
      <c r="K81">
        <v>27</v>
      </c>
      <c r="L81" s="1" t="s">
        <v>323</v>
      </c>
      <c r="M81" t="s">
        <v>6771</v>
      </c>
      <c r="N81" t="s">
        <v>6772</v>
      </c>
      <c r="O81">
        <v>1</v>
      </c>
      <c r="P81" t="s">
        <v>320</v>
      </c>
      <c r="Q81">
        <v>3</v>
      </c>
      <c r="R81" t="s">
        <v>300</v>
      </c>
    </row>
    <row r="82" spans="1:18" x14ac:dyDescent="0.3">
      <c r="A82">
        <v>4</v>
      </c>
      <c r="C82" t="s">
        <v>270</v>
      </c>
      <c r="D82" t="s">
        <v>2764</v>
      </c>
      <c r="E82" t="s">
        <v>5707</v>
      </c>
      <c r="F82" t="s">
        <v>453</v>
      </c>
      <c r="G82" t="s">
        <v>573</v>
      </c>
      <c r="H82" t="s">
        <v>377</v>
      </c>
      <c r="J82">
        <v>30</v>
      </c>
      <c r="K82">
        <v>24</v>
      </c>
      <c r="L82" s="1" t="s">
        <v>453</v>
      </c>
      <c r="M82" t="s">
        <v>5709</v>
      </c>
      <c r="N82" t="s">
        <v>1226</v>
      </c>
      <c r="O82">
        <v>4</v>
      </c>
      <c r="P82" t="s">
        <v>331</v>
      </c>
      <c r="Q82">
        <v>1</v>
      </c>
      <c r="R82" t="s">
        <v>300</v>
      </c>
    </row>
    <row r="83" spans="1:18" x14ac:dyDescent="0.3">
      <c r="A83">
        <v>4</v>
      </c>
      <c r="C83" t="s">
        <v>270</v>
      </c>
      <c r="D83" t="s">
        <v>1795</v>
      </c>
      <c r="E83" t="s">
        <v>5879</v>
      </c>
      <c r="F83" t="s">
        <v>313</v>
      </c>
      <c r="G83" t="s">
        <v>901</v>
      </c>
      <c r="H83" t="s">
        <v>377</v>
      </c>
      <c r="J83">
        <v>10</v>
      </c>
      <c r="K83">
        <v>24</v>
      </c>
      <c r="L83" s="1" t="s">
        <v>313</v>
      </c>
      <c r="M83" t="s">
        <v>5881</v>
      </c>
      <c r="N83" t="s">
        <v>3122</v>
      </c>
      <c r="O83">
        <v>2</v>
      </c>
      <c r="P83" t="s">
        <v>347</v>
      </c>
      <c r="Q83">
        <v>1</v>
      </c>
      <c r="R83" t="s">
        <v>300</v>
      </c>
    </row>
    <row r="84" spans="1:18" x14ac:dyDescent="0.3">
      <c r="A84">
        <v>4</v>
      </c>
      <c r="C84" t="s">
        <v>270</v>
      </c>
      <c r="D84" t="s">
        <v>3055</v>
      </c>
      <c r="E84" t="s">
        <v>1242</v>
      </c>
      <c r="F84" t="s">
        <v>350</v>
      </c>
      <c r="G84" t="s">
        <v>367</v>
      </c>
      <c r="H84" t="s">
        <v>369</v>
      </c>
      <c r="J84">
        <v>17</v>
      </c>
      <c r="K84">
        <v>26</v>
      </c>
      <c r="L84" s="1" t="s">
        <v>350</v>
      </c>
      <c r="M84" t="s">
        <v>3057</v>
      </c>
      <c r="N84" t="s">
        <v>3058</v>
      </c>
      <c r="O84">
        <v>5</v>
      </c>
      <c r="P84" t="s">
        <v>331</v>
      </c>
      <c r="Q84">
        <v>1</v>
      </c>
      <c r="R84" t="s">
        <v>300</v>
      </c>
    </row>
    <row r="85" spans="1:18" x14ac:dyDescent="0.3">
      <c r="A85">
        <v>4</v>
      </c>
      <c r="C85" t="s">
        <v>270</v>
      </c>
      <c r="D85" t="s">
        <v>1251</v>
      </c>
      <c r="E85" t="s">
        <v>3400</v>
      </c>
      <c r="F85" t="s">
        <v>453</v>
      </c>
      <c r="G85" t="s">
        <v>354</v>
      </c>
      <c r="H85" t="s">
        <v>733</v>
      </c>
      <c r="J85">
        <v>40</v>
      </c>
      <c r="K85">
        <v>25</v>
      </c>
      <c r="L85" s="1" t="s">
        <v>453</v>
      </c>
      <c r="M85" t="s">
        <v>6682</v>
      </c>
      <c r="N85" t="s">
        <v>5217</v>
      </c>
      <c r="O85">
        <v>1</v>
      </c>
      <c r="P85" t="s">
        <v>403</v>
      </c>
      <c r="Q85">
        <v>5</v>
      </c>
      <c r="R85" t="s">
        <v>300</v>
      </c>
    </row>
    <row r="86" spans="1:18" x14ac:dyDescent="0.3">
      <c r="A86">
        <v>4</v>
      </c>
      <c r="C86" t="s">
        <v>270</v>
      </c>
      <c r="D86" t="s">
        <v>1248</v>
      </c>
      <c r="E86" t="s">
        <v>6633</v>
      </c>
      <c r="F86" t="s">
        <v>323</v>
      </c>
      <c r="G86" t="s">
        <v>748</v>
      </c>
      <c r="H86" t="s">
        <v>322</v>
      </c>
      <c r="J86">
        <v>89</v>
      </c>
      <c r="K86">
        <v>25</v>
      </c>
      <c r="L86" s="1" t="s">
        <v>323</v>
      </c>
      <c r="M86" t="s">
        <v>6635</v>
      </c>
      <c r="N86" t="s">
        <v>6052</v>
      </c>
      <c r="O86">
        <v>2</v>
      </c>
      <c r="P86" t="s">
        <v>295</v>
      </c>
      <c r="Q86">
        <v>2</v>
      </c>
      <c r="R86" t="s">
        <v>300</v>
      </c>
    </row>
    <row r="87" spans="1:18" x14ac:dyDescent="0.3">
      <c r="A87">
        <v>4</v>
      </c>
      <c r="C87" t="s">
        <v>270</v>
      </c>
      <c r="D87" t="s">
        <v>1114</v>
      </c>
      <c r="E87" t="s">
        <v>7228</v>
      </c>
      <c r="F87" t="s">
        <v>350</v>
      </c>
      <c r="G87" t="s">
        <v>672</v>
      </c>
      <c r="H87" t="s">
        <v>759</v>
      </c>
      <c r="J87">
        <v>81</v>
      </c>
      <c r="K87">
        <v>24</v>
      </c>
      <c r="L87" s="1" t="s">
        <v>350</v>
      </c>
      <c r="M87" t="s">
        <v>8632</v>
      </c>
      <c r="N87" t="s">
        <v>4287</v>
      </c>
      <c r="O87">
        <v>3</v>
      </c>
      <c r="P87" t="s">
        <v>331</v>
      </c>
      <c r="Q87">
        <v>2</v>
      </c>
      <c r="R87" t="s">
        <v>300</v>
      </c>
    </row>
    <row r="88" spans="1:18" x14ac:dyDescent="0.3">
      <c r="A88">
        <v>4</v>
      </c>
      <c r="C88" t="s">
        <v>270</v>
      </c>
      <c r="D88" t="s">
        <v>8543</v>
      </c>
      <c r="E88" t="s">
        <v>8544</v>
      </c>
      <c r="F88" t="s">
        <v>453</v>
      </c>
      <c r="G88" t="s">
        <v>539</v>
      </c>
      <c r="H88" t="s">
        <v>432</v>
      </c>
      <c r="I88" t="s">
        <v>388</v>
      </c>
      <c r="J88">
        <v>31</v>
      </c>
      <c r="K88">
        <v>27</v>
      </c>
      <c r="L88" s="1" t="s">
        <v>453</v>
      </c>
      <c r="M88" t="s">
        <v>8546</v>
      </c>
      <c r="N88" t="s">
        <v>8547</v>
      </c>
      <c r="O88">
        <v>4</v>
      </c>
      <c r="P88" t="s">
        <v>362</v>
      </c>
      <c r="Q88">
        <v>5</v>
      </c>
      <c r="R88" t="s">
        <v>300</v>
      </c>
    </row>
    <row r="89" spans="1:18" x14ac:dyDescent="0.3">
      <c r="A89">
        <v>4</v>
      </c>
      <c r="C89" t="s">
        <v>270</v>
      </c>
      <c r="D89" t="s">
        <v>7270</v>
      </c>
      <c r="E89" t="s">
        <v>829</v>
      </c>
      <c r="F89" t="s">
        <v>453</v>
      </c>
      <c r="G89" t="s">
        <v>316</v>
      </c>
      <c r="H89" t="s">
        <v>1198</v>
      </c>
      <c r="J89">
        <v>45</v>
      </c>
      <c r="K89">
        <v>27</v>
      </c>
      <c r="L89" s="1" t="s">
        <v>453</v>
      </c>
      <c r="M89" t="s">
        <v>8694</v>
      </c>
      <c r="N89" t="s">
        <v>8627</v>
      </c>
      <c r="O89">
        <v>4</v>
      </c>
      <c r="P89" t="s">
        <v>320</v>
      </c>
      <c r="Q89">
        <v>4</v>
      </c>
      <c r="R89" t="s">
        <v>300</v>
      </c>
    </row>
    <row r="90" spans="1:18" x14ac:dyDescent="0.3">
      <c r="A90">
        <v>4</v>
      </c>
      <c r="C90" t="s">
        <v>270</v>
      </c>
      <c r="D90" t="s">
        <v>945</v>
      </c>
      <c r="E90" t="s">
        <v>4845</v>
      </c>
      <c r="F90" t="s">
        <v>453</v>
      </c>
      <c r="G90" t="s">
        <v>922</v>
      </c>
      <c r="H90" t="s">
        <v>461</v>
      </c>
      <c r="J90">
        <v>30</v>
      </c>
      <c r="K90">
        <v>24</v>
      </c>
      <c r="L90" s="1" t="s">
        <v>453</v>
      </c>
      <c r="M90" t="s">
        <v>9701</v>
      </c>
      <c r="N90" t="s">
        <v>1314</v>
      </c>
      <c r="O90">
        <v>2</v>
      </c>
      <c r="P90" t="s">
        <v>331</v>
      </c>
      <c r="Q90">
        <v>1</v>
      </c>
      <c r="R90" t="s">
        <v>300</v>
      </c>
    </row>
    <row r="91" spans="1:18" x14ac:dyDescent="0.3">
      <c r="A91">
        <v>4</v>
      </c>
      <c r="C91" t="s">
        <v>270</v>
      </c>
      <c r="D91" t="s">
        <v>9366</v>
      </c>
      <c r="E91" t="s">
        <v>479</v>
      </c>
      <c r="F91" t="s">
        <v>453</v>
      </c>
      <c r="H91" t="s">
        <v>578</v>
      </c>
      <c r="J91">
        <v>22</v>
      </c>
      <c r="K91">
        <v>30</v>
      </c>
      <c r="L91" s="1" t="s">
        <v>453</v>
      </c>
      <c r="M91" t="s">
        <v>9368</v>
      </c>
      <c r="N91" t="s">
        <v>9369</v>
      </c>
      <c r="O91">
        <v>8</v>
      </c>
      <c r="P91" t="s">
        <v>362</v>
      </c>
      <c r="R91" t="s">
        <v>296</v>
      </c>
    </row>
    <row r="92" spans="1:18" x14ac:dyDescent="0.3">
      <c r="A92">
        <v>4</v>
      </c>
      <c r="C92" t="s">
        <v>270</v>
      </c>
      <c r="D92" t="s">
        <v>2490</v>
      </c>
      <c r="E92" t="s">
        <v>2491</v>
      </c>
      <c r="F92" t="s">
        <v>453</v>
      </c>
      <c r="G92" t="s">
        <v>922</v>
      </c>
      <c r="H92" t="s">
        <v>578</v>
      </c>
      <c r="J92">
        <v>38</v>
      </c>
      <c r="K92">
        <v>23</v>
      </c>
      <c r="L92" s="1" t="s">
        <v>453</v>
      </c>
      <c r="M92" t="s">
        <v>2493</v>
      </c>
      <c r="N92" t="s">
        <v>1000</v>
      </c>
      <c r="O92">
        <v>1</v>
      </c>
      <c r="P92" t="s">
        <v>362</v>
      </c>
      <c r="Q92">
        <v>2</v>
      </c>
      <c r="R92" t="s">
        <v>300</v>
      </c>
    </row>
    <row r="93" spans="1:18" x14ac:dyDescent="0.3">
      <c r="A93">
        <v>4</v>
      </c>
      <c r="C93" t="s">
        <v>270</v>
      </c>
      <c r="D93" t="s">
        <v>370</v>
      </c>
      <c r="E93" t="s">
        <v>371</v>
      </c>
      <c r="F93" t="s">
        <v>350</v>
      </c>
      <c r="G93" t="s">
        <v>373</v>
      </c>
      <c r="H93" t="s">
        <v>369</v>
      </c>
      <c r="J93">
        <v>13</v>
      </c>
      <c r="K93">
        <v>26</v>
      </c>
      <c r="L93" s="1" t="s">
        <v>350</v>
      </c>
      <c r="M93" t="s">
        <v>374</v>
      </c>
      <c r="N93" t="s">
        <v>375</v>
      </c>
      <c r="O93">
        <v>3</v>
      </c>
      <c r="P93" t="s">
        <v>320</v>
      </c>
      <c r="Q93">
        <v>1</v>
      </c>
      <c r="R93" t="s">
        <v>300</v>
      </c>
    </row>
    <row r="94" spans="1:18" x14ac:dyDescent="0.3">
      <c r="A94">
        <v>4</v>
      </c>
      <c r="C94" t="s">
        <v>270</v>
      </c>
      <c r="D94" t="s">
        <v>1236</v>
      </c>
      <c r="E94" t="s">
        <v>976</v>
      </c>
      <c r="F94" t="s">
        <v>350</v>
      </c>
      <c r="G94" t="s">
        <v>573</v>
      </c>
      <c r="H94" t="s">
        <v>653</v>
      </c>
      <c r="J94">
        <v>17</v>
      </c>
      <c r="K94">
        <v>27</v>
      </c>
      <c r="L94" s="1" t="s">
        <v>350</v>
      </c>
      <c r="M94" t="s">
        <v>1238</v>
      </c>
      <c r="N94" t="s">
        <v>798</v>
      </c>
      <c r="O94">
        <v>6</v>
      </c>
      <c r="P94" t="s">
        <v>310</v>
      </c>
      <c r="Q94">
        <v>1</v>
      </c>
      <c r="R94" t="s">
        <v>300</v>
      </c>
    </row>
    <row r="95" spans="1:18" x14ac:dyDescent="0.3">
      <c r="A95">
        <v>4</v>
      </c>
      <c r="C95" t="s">
        <v>270</v>
      </c>
      <c r="D95" t="s">
        <v>966</v>
      </c>
      <c r="E95" t="s">
        <v>8316</v>
      </c>
      <c r="F95" t="s">
        <v>439</v>
      </c>
      <c r="G95" t="s">
        <v>573</v>
      </c>
      <c r="H95" t="s">
        <v>828</v>
      </c>
      <c r="J95">
        <v>4</v>
      </c>
      <c r="K95">
        <v>31</v>
      </c>
      <c r="L95" s="1" t="s">
        <v>439</v>
      </c>
      <c r="M95" t="s">
        <v>8318</v>
      </c>
      <c r="N95" t="s">
        <v>8319</v>
      </c>
      <c r="O95">
        <v>7</v>
      </c>
      <c r="P95" t="s">
        <v>310</v>
      </c>
      <c r="Q95">
        <v>1</v>
      </c>
      <c r="R95" t="s">
        <v>300</v>
      </c>
    </row>
    <row r="96" spans="1:18" x14ac:dyDescent="0.3">
      <c r="A96">
        <v>4</v>
      </c>
      <c r="C96" t="s">
        <v>270</v>
      </c>
      <c r="D96" t="s">
        <v>497</v>
      </c>
      <c r="E96" t="s">
        <v>8228</v>
      </c>
      <c r="F96" t="s">
        <v>350</v>
      </c>
      <c r="G96" t="s">
        <v>367</v>
      </c>
      <c r="H96" t="s">
        <v>818</v>
      </c>
      <c r="J96">
        <v>83</v>
      </c>
      <c r="K96">
        <v>24</v>
      </c>
      <c r="L96" s="1" t="s">
        <v>350</v>
      </c>
      <c r="M96" t="s">
        <v>8230</v>
      </c>
      <c r="N96" t="s">
        <v>8231</v>
      </c>
      <c r="O96">
        <v>1</v>
      </c>
      <c r="P96" t="s">
        <v>426</v>
      </c>
      <c r="Q96">
        <v>1</v>
      </c>
      <c r="R96" t="s">
        <v>300</v>
      </c>
    </row>
    <row r="97" spans="1:18" x14ac:dyDescent="0.3">
      <c r="A97">
        <v>4</v>
      </c>
      <c r="C97" t="s">
        <v>270</v>
      </c>
      <c r="D97" t="s">
        <v>2489</v>
      </c>
      <c r="E97" t="s">
        <v>4472</v>
      </c>
      <c r="F97" t="s">
        <v>453</v>
      </c>
      <c r="G97" t="s">
        <v>748</v>
      </c>
      <c r="H97" t="s">
        <v>578</v>
      </c>
      <c r="J97">
        <v>21</v>
      </c>
      <c r="K97">
        <v>24</v>
      </c>
      <c r="L97" s="1" t="s">
        <v>453</v>
      </c>
      <c r="M97" t="s">
        <v>4866</v>
      </c>
      <c r="N97" t="s">
        <v>1486</v>
      </c>
      <c r="O97">
        <v>3</v>
      </c>
      <c r="P97" t="s">
        <v>310</v>
      </c>
      <c r="Q97">
        <v>1</v>
      </c>
      <c r="R97" t="s">
        <v>300</v>
      </c>
    </row>
    <row r="98" spans="1:18" x14ac:dyDescent="0.3">
      <c r="A98">
        <v>4</v>
      </c>
      <c r="C98" t="s">
        <v>270</v>
      </c>
      <c r="D98" t="s">
        <v>324</v>
      </c>
      <c r="E98" t="s">
        <v>2267</v>
      </c>
      <c r="F98" t="s">
        <v>350</v>
      </c>
      <c r="G98" t="s">
        <v>1208</v>
      </c>
      <c r="H98" t="s">
        <v>349</v>
      </c>
      <c r="J98">
        <v>12</v>
      </c>
      <c r="K98">
        <v>23</v>
      </c>
      <c r="L98" s="1" t="s">
        <v>350</v>
      </c>
      <c r="M98" t="s">
        <v>4385</v>
      </c>
      <c r="N98" t="s">
        <v>4386</v>
      </c>
      <c r="O98">
        <v>2</v>
      </c>
      <c r="P98" t="s">
        <v>331</v>
      </c>
      <c r="Q98">
        <v>1</v>
      </c>
      <c r="R98" t="s">
        <v>300</v>
      </c>
    </row>
    <row r="99" spans="1:18" x14ac:dyDescent="0.3">
      <c r="A99">
        <v>4</v>
      </c>
      <c r="C99" t="s">
        <v>270</v>
      </c>
      <c r="D99" t="s">
        <v>324</v>
      </c>
      <c r="E99" t="s">
        <v>4155</v>
      </c>
      <c r="F99" t="s">
        <v>323</v>
      </c>
      <c r="G99" t="s">
        <v>354</v>
      </c>
      <c r="H99" t="s">
        <v>405</v>
      </c>
      <c r="I99" t="s">
        <v>302</v>
      </c>
      <c r="J99">
        <v>89</v>
      </c>
      <c r="K99">
        <v>23</v>
      </c>
      <c r="L99" s="1" t="s">
        <v>323</v>
      </c>
      <c r="M99" t="s">
        <v>3053</v>
      </c>
      <c r="N99" t="s">
        <v>3054</v>
      </c>
      <c r="O99">
        <v>1</v>
      </c>
      <c r="P99" t="s">
        <v>426</v>
      </c>
      <c r="Q99">
        <v>1</v>
      </c>
      <c r="R99" t="s">
        <v>1076</v>
      </c>
    </row>
    <row r="100" spans="1:18" x14ac:dyDescent="0.3">
      <c r="A100">
        <v>4</v>
      </c>
      <c r="C100" t="s">
        <v>270</v>
      </c>
      <c r="D100" t="s">
        <v>3548</v>
      </c>
      <c r="E100" t="s">
        <v>4867</v>
      </c>
      <c r="F100" t="s">
        <v>453</v>
      </c>
      <c r="G100" t="s">
        <v>1392</v>
      </c>
      <c r="H100" t="s">
        <v>571</v>
      </c>
      <c r="I100" t="s">
        <v>388</v>
      </c>
      <c r="J100">
        <v>30</v>
      </c>
      <c r="K100">
        <v>25</v>
      </c>
      <c r="L100" s="1" t="s">
        <v>453</v>
      </c>
      <c r="M100" t="s">
        <v>4869</v>
      </c>
      <c r="N100" t="s">
        <v>4870</v>
      </c>
      <c r="O100">
        <v>1</v>
      </c>
      <c r="P100" t="s">
        <v>639</v>
      </c>
      <c r="Q100">
        <v>1</v>
      </c>
      <c r="R100" t="s">
        <v>300</v>
      </c>
    </row>
    <row r="101" spans="1:18" x14ac:dyDescent="0.3">
      <c r="A101">
        <v>4</v>
      </c>
      <c r="C101" t="s">
        <v>270</v>
      </c>
      <c r="D101" t="s">
        <v>630</v>
      </c>
      <c r="E101" t="s">
        <v>4544</v>
      </c>
      <c r="F101" t="s">
        <v>350</v>
      </c>
      <c r="G101" t="s">
        <v>367</v>
      </c>
      <c r="H101" t="s">
        <v>364</v>
      </c>
      <c r="J101">
        <v>16</v>
      </c>
      <c r="K101">
        <v>27</v>
      </c>
      <c r="L101" s="1" t="s">
        <v>350</v>
      </c>
      <c r="M101" t="s">
        <v>4546</v>
      </c>
      <c r="N101" t="s">
        <v>4547</v>
      </c>
      <c r="O101">
        <v>4</v>
      </c>
      <c r="P101" t="s">
        <v>426</v>
      </c>
      <c r="Q101">
        <v>2</v>
      </c>
      <c r="R101" t="s">
        <v>300</v>
      </c>
    </row>
    <row r="102" spans="1:18" x14ac:dyDescent="0.3">
      <c r="A102">
        <v>5</v>
      </c>
      <c r="C102" t="s">
        <v>262</v>
      </c>
      <c r="D102" t="s">
        <v>1473</v>
      </c>
      <c r="E102" t="s">
        <v>1474</v>
      </c>
      <c r="F102" t="s">
        <v>313</v>
      </c>
      <c r="G102" t="s">
        <v>647</v>
      </c>
      <c r="H102" t="s">
        <v>1240</v>
      </c>
      <c r="J102">
        <v>8</v>
      </c>
      <c r="K102">
        <v>30</v>
      </c>
      <c r="L102" s="1" t="s">
        <v>313</v>
      </c>
      <c r="M102" t="s">
        <v>1476</v>
      </c>
      <c r="N102" t="s">
        <v>1477</v>
      </c>
      <c r="O102">
        <v>7</v>
      </c>
      <c r="P102" t="s">
        <v>320</v>
      </c>
      <c r="Q102">
        <v>1</v>
      </c>
      <c r="R102" t="s">
        <v>300</v>
      </c>
    </row>
    <row r="103" spans="1:18" x14ac:dyDescent="0.3">
      <c r="A103">
        <v>5</v>
      </c>
      <c r="C103" t="s">
        <v>262</v>
      </c>
      <c r="D103" t="s">
        <v>2296</v>
      </c>
      <c r="E103" t="s">
        <v>2297</v>
      </c>
      <c r="F103" t="s">
        <v>453</v>
      </c>
      <c r="G103" t="s">
        <v>304</v>
      </c>
      <c r="H103" t="s">
        <v>794</v>
      </c>
      <c r="J103">
        <v>21</v>
      </c>
      <c r="K103">
        <v>22</v>
      </c>
      <c r="L103" s="1" t="s">
        <v>453</v>
      </c>
      <c r="M103" t="s">
        <v>2299</v>
      </c>
      <c r="N103" t="s">
        <v>2300</v>
      </c>
      <c r="O103">
        <v>1</v>
      </c>
      <c r="P103" t="s">
        <v>399</v>
      </c>
      <c r="Q103">
        <v>2</v>
      </c>
      <c r="R103" t="s">
        <v>300</v>
      </c>
    </row>
    <row r="104" spans="1:18" x14ac:dyDescent="0.3">
      <c r="A104">
        <v>5</v>
      </c>
      <c r="C104" t="s">
        <v>262</v>
      </c>
      <c r="D104" t="s">
        <v>1906</v>
      </c>
      <c r="E104" t="s">
        <v>1907</v>
      </c>
      <c r="F104" t="s">
        <v>313</v>
      </c>
      <c r="G104" t="s">
        <v>1208</v>
      </c>
      <c r="H104" t="s">
        <v>1198</v>
      </c>
      <c r="J104">
        <v>3</v>
      </c>
      <c r="K104">
        <v>25</v>
      </c>
      <c r="L104" s="1" t="s">
        <v>313</v>
      </c>
      <c r="M104" t="s">
        <v>1909</v>
      </c>
      <c r="N104" t="s">
        <v>1910</v>
      </c>
      <c r="O104">
        <v>4</v>
      </c>
      <c r="P104" t="s">
        <v>426</v>
      </c>
      <c r="Q104">
        <v>1</v>
      </c>
      <c r="R104" t="s">
        <v>300</v>
      </c>
    </row>
    <row r="105" spans="1:18" x14ac:dyDescent="0.3">
      <c r="A105">
        <v>5</v>
      </c>
      <c r="C105" t="s">
        <v>262</v>
      </c>
      <c r="D105" t="s">
        <v>717</v>
      </c>
      <c r="E105" t="s">
        <v>6384</v>
      </c>
      <c r="F105" t="s">
        <v>453</v>
      </c>
      <c r="G105" t="s">
        <v>672</v>
      </c>
      <c r="H105" t="s">
        <v>501</v>
      </c>
      <c r="J105">
        <v>24</v>
      </c>
      <c r="K105">
        <v>23</v>
      </c>
      <c r="L105" s="1" t="s">
        <v>453</v>
      </c>
      <c r="M105" t="s">
        <v>6386</v>
      </c>
      <c r="N105" t="s">
        <v>903</v>
      </c>
      <c r="O105">
        <v>1</v>
      </c>
      <c r="P105" t="s">
        <v>362</v>
      </c>
      <c r="Q105">
        <v>1</v>
      </c>
      <c r="R105" t="s">
        <v>300</v>
      </c>
    </row>
    <row r="106" spans="1:18" x14ac:dyDescent="0.3">
      <c r="A106">
        <v>5</v>
      </c>
      <c r="C106" t="s">
        <v>262</v>
      </c>
      <c r="D106" t="s">
        <v>1130</v>
      </c>
      <c r="E106" t="s">
        <v>943</v>
      </c>
      <c r="F106" t="s">
        <v>350</v>
      </c>
      <c r="G106" t="s">
        <v>901</v>
      </c>
      <c r="H106" t="s">
        <v>653</v>
      </c>
      <c r="J106">
        <v>17</v>
      </c>
      <c r="K106">
        <v>24</v>
      </c>
      <c r="L106" s="1" t="s">
        <v>350</v>
      </c>
      <c r="M106" t="s">
        <v>10036</v>
      </c>
      <c r="N106" t="s">
        <v>6083</v>
      </c>
      <c r="O106">
        <v>1</v>
      </c>
      <c r="P106" t="s">
        <v>362</v>
      </c>
      <c r="Q106">
        <v>1</v>
      </c>
      <c r="R106" t="s">
        <v>300</v>
      </c>
    </row>
    <row r="107" spans="1:18" x14ac:dyDescent="0.3">
      <c r="A107">
        <v>5</v>
      </c>
      <c r="C107" t="s">
        <v>262</v>
      </c>
      <c r="D107" t="s">
        <v>333</v>
      </c>
      <c r="E107" t="s">
        <v>495</v>
      </c>
      <c r="F107" t="s">
        <v>453</v>
      </c>
      <c r="G107" t="s">
        <v>901</v>
      </c>
      <c r="H107" t="s">
        <v>606</v>
      </c>
      <c r="J107">
        <v>25</v>
      </c>
      <c r="K107">
        <v>26</v>
      </c>
      <c r="L107" s="1" t="s">
        <v>453</v>
      </c>
      <c r="M107" t="s">
        <v>9985</v>
      </c>
      <c r="N107" t="s">
        <v>9986</v>
      </c>
      <c r="O107">
        <v>4</v>
      </c>
      <c r="P107" t="s">
        <v>494</v>
      </c>
      <c r="Q107">
        <v>3</v>
      </c>
      <c r="R107" t="s">
        <v>300</v>
      </c>
    </row>
    <row r="108" spans="1:18" x14ac:dyDescent="0.3">
      <c r="A108">
        <v>5</v>
      </c>
      <c r="C108" t="s">
        <v>262</v>
      </c>
      <c r="D108" t="s">
        <v>303</v>
      </c>
      <c r="E108" t="s">
        <v>784</v>
      </c>
      <c r="F108" t="s">
        <v>350</v>
      </c>
      <c r="G108" t="s">
        <v>329</v>
      </c>
      <c r="H108" t="s">
        <v>646</v>
      </c>
      <c r="J108">
        <v>84</v>
      </c>
      <c r="K108">
        <v>31</v>
      </c>
      <c r="L108" s="1" t="s">
        <v>350</v>
      </c>
      <c r="M108" t="s">
        <v>6569</v>
      </c>
      <c r="N108" t="s">
        <v>6570</v>
      </c>
      <c r="O108">
        <v>9</v>
      </c>
      <c r="P108" t="s">
        <v>403</v>
      </c>
      <c r="Q108">
        <v>1</v>
      </c>
      <c r="R108" t="s">
        <v>300</v>
      </c>
    </row>
    <row r="109" spans="1:18" x14ac:dyDescent="0.3">
      <c r="A109">
        <v>5</v>
      </c>
      <c r="C109" t="s">
        <v>262</v>
      </c>
      <c r="D109" t="s">
        <v>1858</v>
      </c>
      <c r="E109" t="s">
        <v>4380</v>
      </c>
      <c r="F109" t="s">
        <v>323</v>
      </c>
      <c r="G109" t="s">
        <v>901</v>
      </c>
      <c r="H109" t="s">
        <v>668</v>
      </c>
      <c r="J109">
        <v>80</v>
      </c>
      <c r="K109">
        <v>27</v>
      </c>
      <c r="L109" s="1" t="s">
        <v>323</v>
      </c>
      <c r="M109" t="s">
        <v>9878</v>
      </c>
      <c r="N109" t="s">
        <v>1689</v>
      </c>
      <c r="O109">
        <v>5</v>
      </c>
      <c r="P109" t="s">
        <v>347</v>
      </c>
      <c r="Q109">
        <v>1</v>
      </c>
      <c r="R109" t="s">
        <v>300</v>
      </c>
    </row>
    <row r="110" spans="1:18" x14ac:dyDescent="0.3">
      <c r="A110">
        <v>5</v>
      </c>
      <c r="C110" t="s">
        <v>262</v>
      </c>
      <c r="D110" t="s">
        <v>2732</v>
      </c>
      <c r="E110" t="s">
        <v>7721</v>
      </c>
      <c r="F110" t="s">
        <v>439</v>
      </c>
      <c r="G110" t="s">
        <v>748</v>
      </c>
      <c r="H110" t="s">
        <v>646</v>
      </c>
      <c r="J110">
        <v>2</v>
      </c>
      <c r="K110">
        <v>29</v>
      </c>
      <c r="L110" s="1" t="s">
        <v>439</v>
      </c>
      <c r="M110" t="s">
        <v>7723</v>
      </c>
      <c r="N110" t="s">
        <v>3300</v>
      </c>
      <c r="O110">
        <v>6</v>
      </c>
      <c r="P110" t="s">
        <v>310</v>
      </c>
      <c r="Q110">
        <v>1</v>
      </c>
      <c r="R110" t="s">
        <v>300</v>
      </c>
    </row>
    <row r="111" spans="1:18" x14ac:dyDescent="0.3">
      <c r="A111">
        <v>5</v>
      </c>
      <c r="C111" t="s">
        <v>262</v>
      </c>
      <c r="D111" t="s">
        <v>1249</v>
      </c>
      <c r="E111" t="s">
        <v>2262</v>
      </c>
      <c r="F111" t="s">
        <v>350</v>
      </c>
      <c r="G111" t="s">
        <v>539</v>
      </c>
      <c r="H111" t="s">
        <v>487</v>
      </c>
      <c r="J111">
        <v>11</v>
      </c>
      <c r="K111">
        <v>28</v>
      </c>
      <c r="L111" s="1" t="s">
        <v>350</v>
      </c>
      <c r="M111" t="s">
        <v>2264</v>
      </c>
      <c r="N111" t="s">
        <v>2265</v>
      </c>
      <c r="O111">
        <v>6</v>
      </c>
      <c r="P111" t="s">
        <v>494</v>
      </c>
      <c r="Q111">
        <v>1</v>
      </c>
      <c r="R111" t="s">
        <v>300</v>
      </c>
    </row>
    <row r="112" spans="1:18" x14ac:dyDescent="0.3">
      <c r="A112">
        <v>5</v>
      </c>
      <c r="C112" t="s">
        <v>262</v>
      </c>
      <c r="D112" t="s">
        <v>620</v>
      </c>
      <c r="E112" t="s">
        <v>7880</v>
      </c>
      <c r="F112" t="s">
        <v>350</v>
      </c>
      <c r="G112" t="s">
        <v>573</v>
      </c>
      <c r="H112" t="s">
        <v>794</v>
      </c>
      <c r="I112" t="s">
        <v>388</v>
      </c>
      <c r="J112">
        <v>18</v>
      </c>
      <c r="K112">
        <v>26</v>
      </c>
      <c r="L112" s="1" t="s">
        <v>350</v>
      </c>
      <c r="M112" t="s">
        <v>7882</v>
      </c>
      <c r="N112" t="s">
        <v>3726</v>
      </c>
      <c r="O112">
        <v>2</v>
      </c>
      <c r="P112" t="s">
        <v>331</v>
      </c>
      <c r="Q112">
        <v>1</v>
      </c>
      <c r="R112" t="s">
        <v>300</v>
      </c>
    </row>
    <row r="113" spans="1:18" x14ac:dyDescent="0.3">
      <c r="A113">
        <v>5</v>
      </c>
      <c r="C113" t="s">
        <v>262</v>
      </c>
      <c r="D113" t="s">
        <v>1971</v>
      </c>
      <c r="E113" t="s">
        <v>8254</v>
      </c>
      <c r="F113" t="s">
        <v>323</v>
      </c>
      <c r="G113" t="s">
        <v>390</v>
      </c>
      <c r="H113" t="s">
        <v>460</v>
      </c>
      <c r="J113">
        <v>88</v>
      </c>
      <c r="K113">
        <v>24</v>
      </c>
      <c r="L113" s="1" t="s">
        <v>323</v>
      </c>
      <c r="M113" t="s">
        <v>8256</v>
      </c>
      <c r="N113" t="s">
        <v>6273</v>
      </c>
      <c r="O113">
        <v>1</v>
      </c>
      <c r="P113" t="s">
        <v>295</v>
      </c>
      <c r="Q113">
        <v>2</v>
      </c>
      <c r="R113" t="s">
        <v>300</v>
      </c>
    </row>
    <row r="114" spans="1:18" x14ac:dyDescent="0.3">
      <c r="A114">
        <v>5</v>
      </c>
      <c r="C114" t="s">
        <v>262</v>
      </c>
      <c r="D114" t="s">
        <v>3551</v>
      </c>
      <c r="E114" t="s">
        <v>8295</v>
      </c>
      <c r="F114" t="s">
        <v>350</v>
      </c>
      <c r="G114" t="s">
        <v>917</v>
      </c>
      <c r="H114" t="s">
        <v>535</v>
      </c>
      <c r="J114">
        <v>17</v>
      </c>
      <c r="K114">
        <v>22</v>
      </c>
      <c r="L114" s="1" t="s">
        <v>350</v>
      </c>
      <c r="M114" t="s">
        <v>8297</v>
      </c>
      <c r="N114" t="s">
        <v>5762</v>
      </c>
      <c r="O114">
        <v>1</v>
      </c>
      <c r="P114" t="s">
        <v>320</v>
      </c>
      <c r="Q114">
        <v>2</v>
      </c>
      <c r="R114" t="s">
        <v>300</v>
      </c>
    </row>
    <row r="115" spans="1:18" x14ac:dyDescent="0.3">
      <c r="A115">
        <v>5</v>
      </c>
      <c r="C115" t="s">
        <v>262</v>
      </c>
      <c r="D115" t="s">
        <v>5445</v>
      </c>
      <c r="E115" t="s">
        <v>2884</v>
      </c>
      <c r="F115" t="s">
        <v>350</v>
      </c>
      <c r="H115" t="s">
        <v>477</v>
      </c>
      <c r="J115">
        <v>89</v>
      </c>
      <c r="K115">
        <v>30</v>
      </c>
      <c r="L115" s="1" t="s">
        <v>350</v>
      </c>
      <c r="M115" t="s">
        <v>7266</v>
      </c>
      <c r="N115" t="s">
        <v>3475</v>
      </c>
      <c r="O115">
        <v>8</v>
      </c>
      <c r="P115" t="s">
        <v>403</v>
      </c>
      <c r="Q115">
        <v>1</v>
      </c>
      <c r="R115" t="s">
        <v>296</v>
      </c>
    </row>
    <row r="116" spans="1:18" x14ac:dyDescent="0.3">
      <c r="A116">
        <v>5</v>
      </c>
      <c r="C116" t="s">
        <v>262</v>
      </c>
      <c r="D116" t="s">
        <v>742</v>
      </c>
      <c r="E116" t="s">
        <v>7103</v>
      </c>
      <c r="F116" t="s">
        <v>350</v>
      </c>
      <c r="G116" t="s">
        <v>647</v>
      </c>
      <c r="H116" t="s">
        <v>358</v>
      </c>
      <c r="J116">
        <v>19</v>
      </c>
      <c r="K116">
        <v>28</v>
      </c>
      <c r="L116" s="1" t="s">
        <v>350</v>
      </c>
      <c r="M116" t="s">
        <v>7105</v>
      </c>
      <c r="N116" t="s">
        <v>1668</v>
      </c>
      <c r="O116">
        <v>6</v>
      </c>
      <c r="P116" t="s">
        <v>320</v>
      </c>
      <c r="Q116">
        <v>1</v>
      </c>
      <c r="R116" t="s">
        <v>300</v>
      </c>
    </row>
    <row r="117" spans="1:18" x14ac:dyDescent="0.3">
      <c r="A117">
        <v>5</v>
      </c>
      <c r="C117" t="s">
        <v>262</v>
      </c>
      <c r="D117" t="s">
        <v>2529</v>
      </c>
      <c r="E117" t="s">
        <v>434</v>
      </c>
      <c r="F117" t="s">
        <v>350</v>
      </c>
      <c r="G117" t="s">
        <v>299</v>
      </c>
      <c r="H117" t="s">
        <v>818</v>
      </c>
      <c r="J117">
        <v>13</v>
      </c>
      <c r="K117">
        <v>27</v>
      </c>
      <c r="L117" s="1" t="s">
        <v>350</v>
      </c>
      <c r="M117" t="s">
        <v>2787</v>
      </c>
      <c r="N117" t="s">
        <v>2788</v>
      </c>
      <c r="O117">
        <v>6</v>
      </c>
      <c r="P117" t="s">
        <v>347</v>
      </c>
      <c r="Q117">
        <v>1</v>
      </c>
      <c r="R117" t="s">
        <v>300</v>
      </c>
    </row>
    <row r="118" spans="1:18" x14ac:dyDescent="0.3">
      <c r="A118">
        <v>5</v>
      </c>
      <c r="C118" t="s">
        <v>262</v>
      </c>
      <c r="D118" t="s">
        <v>615</v>
      </c>
      <c r="E118" t="s">
        <v>674</v>
      </c>
      <c r="F118" t="s">
        <v>453</v>
      </c>
      <c r="H118" t="s">
        <v>606</v>
      </c>
      <c r="J118">
        <v>34</v>
      </c>
      <c r="K118">
        <v>24</v>
      </c>
      <c r="L118" s="1" t="s">
        <v>453</v>
      </c>
      <c r="M118" t="s">
        <v>4772</v>
      </c>
      <c r="N118" t="s">
        <v>2347</v>
      </c>
      <c r="O118">
        <v>3</v>
      </c>
      <c r="P118" t="s">
        <v>403</v>
      </c>
      <c r="R118" t="s">
        <v>296</v>
      </c>
    </row>
    <row r="119" spans="1:18" x14ac:dyDescent="0.3">
      <c r="A119">
        <v>5</v>
      </c>
      <c r="C119" t="s">
        <v>262</v>
      </c>
      <c r="D119" t="s">
        <v>649</v>
      </c>
      <c r="E119" t="s">
        <v>1129</v>
      </c>
      <c r="F119" t="s">
        <v>453</v>
      </c>
      <c r="G119" t="s">
        <v>342</v>
      </c>
      <c r="H119" t="s">
        <v>668</v>
      </c>
      <c r="J119">
        <v>31</v>
      </c>
      <c r="K119">
        <v>27</v>
      </c>
      <c r="L119" s="1" t="s">
        <v>453</v>
      </c>
      <c r="M119" t="s">
        <v>1234</v>
      </c>
      <c r="N119" t="s">
        <v>1699</v>
      </c>
      <c r="O119">
        <v>4</v>
      </c>
      <c r="P119" t="s">
        <v>331</v>
      </c>
      <c r="Q119">
        <v>1</v>
      </c>
      <c r="R119" t="s">
        <v>300</v>
      </c>
    </row>
    <row r="120" spans="1:18" x14ac:dyDescent="0.3">
      <c r="A120">
        <v>5</v>
      </c>
      <c r="C120" t="s">
        <v>262</v>
      </c>
      <c r="D120" t="s">
        <v>3135</v>
      </c>
      <c r="E120" t="s">
        <v>6346</v>
      </c>
      <c r="F120" t="s">
        <v>453</v>
      </c>
      <c r="G120" t="s">
        <v>373</v>
      </c>
      <c r="H120" t="s">
        <v>1240</v>
      </c>
      <c r="J120">
        <v>41</v>
      </c>
      <c r="K120">
        <v>24</v>
      </c>
      <c r="L120" s="1" t="s">
        <v>453</v>
      </c>
      <c r="M120" t="s">
        <v>6348</v>
      </c>
      <c r="N120" t="s">
        <v>6349</v>
      </c>
      <c r="O120">
        <v>2</v>
      </c>
      <c r="P120" t="s">
        <v>403</v>
      </c>
      <c r="Q120">
        <v>1</v>
      </c>
      <c r="R120" t="s">
        <v>300</v>
      </c>
    </row>
    <row r="121" spans="1:18" x14ac:dyDescent="0.3">
      <c r="A121">
        <v>5</v>
      </c>
      <c r="C121" t="s">
        <v>262</v>
      </c>
      <c r="D121" t="s">
        <v>522</v>
      </c>
      <c r="E121" t="s">
        <v>523</v>
      </c>
      <c r="F121" t="s">
        <v>350</v>
      </c>
      <c r="G121" t="s">
        <v>525</v>
      </c>
      <c r="H121" t="s">
        <v>364</v>
      </c>
      <c r="I121" t="s">
        <v>388</v>
      </c>
      <c r="J121">
        <v>15</v>
      </c>
      <c r="K121">
        <v>27</v>
      </c>
      <c r="L121" s="1" t="s">
        <v>350</v>
      </c>
      <c r="M121" t="s">
        <v>526</v>
      </c>
      <c r="N121" t="s">
        <v>527</v>
      </c>
      <c r="O121">
        <v>5</v>
      </c>
      <c r="P121" t="s">
        <v>494</v>
      </c>
      <c r="Q121">
        <v>1</v>
      </c>
      <c r="R121" t="s">
        <v>300</v>
      </c>
    </row>
    <row r="122" spans="1:18" x14ac:dyDescent="0.3">
      <c r="A122">
        <v>5</v>
      </c>
      <c r="C122" t="s">
        <v>262</v>
      </c>
      <c r="D122" t="s">
        <v>604</v>
      </c>
      <c r="E122" t="s">
        <v>813</v>
      </c>
      <c r="F122" t="s">
        <v>453</v>
      </c>
      <c r="G122" t="s">
        <v>390</v>
      </c>
      <c r="H122" t="s">
        <v>699</v>
      </c>
      <c r="J122">
        <v>24</v>
      </c>
      <c r="K122">
        <v>24</v>
      </c>
      <c r="L122" s="1" t="s">
        <v>453</v>
      </c>
      <c r="M122" t="s">
        <v>6161</v>
      </c>
      <c r="N122" t="s">
        <v>6162</v>
      </c>
      <c r="O122">
        <v>3</v>
      </c>
      <c r="P122" t="s">
        <v>310</v>
      </c>
      <c r="Q122">
        <v>1</v>
      </c>
      <c r="R122" t="s">
        <v>300</v>
      </c>
    </row>
    <row r="123" spans="1:18" x14ac:dyDescent="0.3">
      <c r="A123">
        <v>5</v>
      </c>
      <c r="C123" t="s">
        <v>262</v>
      </c>
      <c r="D123" t="s">
        <v>862</v>
      </c>
      <c r="E123" t="s">
        <v>1084</v>
      </c>
      <c r="F123" t="s">
        <v>323</v>
      </c>
      <c r="G123" t="s">
        <v>390</v>
      </c>
      <c r="H123" t="s">
        <v>1002</v>
      </c>
      <c r="J123">
        <v>86</v>
      </c>
      <c r="K123">
        <v>28</v>
      </c>
      <c r="L123" s="1" t="s">
        <v>323</v>
      </c>
      <c r="M123" t="s">
        <v>1086</v>
      </c>
      <c r="N123" t="s">
        <v>1087</v>
      </c>
      <c r="O123">
        <v>6</v>
      </c>
      <c r="P123" t="s">
        <v>295</v>
      </c>
      <c r="Q123">
        <v>1</v>
      </c>
      <c r="R123" t="s">
        <v>300</v>
      </c>
    </row>
    <row r="124" spans="1:18" x14ac:dyDescent="0.3">
      <c r="A124">
        <v>5</v>
      </c>
      <c r="C124" t="s">
        <v>262</v>
      </c>
      <c r="D124" t="s">
        <v>5804</v>
      </c>
      <c r="E124" t="s">
        <v>516</v>
      </c>
      <c r="F124" t="s">
        <v>350</v>
      </c>
      <c r="G124" t="s">
        <v>329</v>
      </c>
      <c r="H124" t="s">
        <v>358</v>
      </c>
      <c r="J124">
        <v>16</v>
      </c>
      <c r="K124">
        <v>27</v>
      </c>
      <c r="L124" s="1" t="s">
        <v>350</v>
      </c>
      <c r="M124" t="s">
        <v>5806</v>
      </c>
      <c r="N124" t="s">
        <v>5807</v>
      </c>
      <c r="O124">
        <v>4</v>
      </c>
      <c r="P124" t="s">
        <v>426</v>
      </c>
      <c r="Q124">
        <v>1</v>
      </c>
      <c r="R124" t="s">
        <v>300</v>
      </c>
    </row>
    <row r="125" spans="1:18" x14ac:dyDescent="0.3">
      <c r="A125">
        <v>5</v>
      </c>
      <c r="C125" t="s">
        <v>262</v>
      </c>
      <c r="D125" t="s">
        <v>324</v>
      </c>
      <c r="E125" t="s">
        <v>1252</v>
      </c>
      <c r="F125" t="s">
        <v>453</v>
      </c>
      <c r="G125" t="s">
        <v>446</v>
      </c>
      <c r="H125" t="s">
        <v>343</v>
      </c>
      <c r="J125">
        <v>25</v>
      </c>
      <c r="K125">
        <v>28</v>
      </c>
      <c r="L125" s="1" t="s">
        <v>453</v>
      </c>
      <c r="M125" t="s">
        <v>3099</v>
      </c>
      <c r="N125" t="s">
        <v>3100</v>
      </c>
      <c r="O125">
        <v>6</v>
      </c>
      <c r="P125" t="s">
        <v>639</v>
      </c>
      <c r="Q125">
        <v>3</v>
      </c>
      <c r="R125" t="s">
        <v>300</v>
      </c>
    </row>
    <row r="126" spans="1:18" x14ac:dyDescent="0.3">
      <c r="A126">
        <v>5</v>
      </c>
      <c r="C126" t="s">
        <v>262</v>
      </c>
      <c r="D126" t="s">
        <v>449</v>
      </c>
      <c r="E126" t="s">
        <v>1242</v>
      </c>
      <c r="F126" t="s">
        <v>453</v>
      </c>
      <c r="G126" t="s">
        <v>390</v>
      </c>
      <c r="H126" t="s">
        <v>782</v>
      </c>
      <c r="I126" t="s">
        <v>388</v>
      </c>
      <c r="J126">
        <v>33</v>
      </c>
      <c r="K126">
        <v>22</v>
      </c>
      <c r="L126" s="1" t="s">
        <v>453</v>
      </c>
      <c r="M126" t="s">
        <v>10753</v>
      </c>
      <c r="N126" t="s">
        <v>5867</v>
      </c>
      <c r="O126">
        <v>1</v>
      </c>
      <c r="P126" t="s">
        <v>347</v>
      </c>
      <c r="Q126">
        <v>5</v>
      </c>
      <c r="R126" t="s">
        <v>300</v>
      </c>
    </row>
    <row r="127" spans="1:18" x14ac:dyDescent="0.3">
      <c r="A127">
        <v>5</v>
      </c>
      <c r="C127" t="s">
        <v>262</v>
      </c>
      <c r="D127" t="s">
        <v>440</v>
      </c>
      <c r="E127" t="s">
        <v>10063</v>
      </c>
      <c r="F127" t="s">
        <v>313</v>
      </c>
      <c r="G127" t="s">
        <v>304</v>
      </c>
      <c r="H127" t="s">
        <v>958</v>
      </c>
      <c r="J127">
        <v>12</v>
      </c>
      <c r="K127">
        <v>29</v>
      </c>
      <c r="L127" s="1" t="s">
        <v>313</v>
      </c>
      <c r="M127" t="s">
        <v>10065</v>
      </c>
      <c r="N127" t="s">
        <v>5994</v>
      </c>
      <c r="O127">
        <v>7</v>
      </c>
      <c r="P127" t="s">
        <v>426</v>
      </c>
      <c r="Q127">
        <v>1</v>
      </c>
      <c r="R127" t="s">
        <v>300</v>
      </c>
    </row>
    <row r="128" spans="1:18" x14ac:dyDescent="0.3">
      <c r="A128">
        <v>6</v>
      </c>
      <c r="B128" t="s">
        <v>10831</v>
      </c>
      <c r="C128" t="s">
        <v>269</v>
      </c>
      <c r="D128" t="s">
        <v>742</v>
      </c>
      <c r="E128" t="s">
        <v>7642</v>
      </c>
      <c r="F128" t="s">
        <v>350</v>
      </c>
      <c r="G128" t="s">
        <v>555</v>
      </c>
      <c r="H128" t="s">
        <v>432</v>
      </c>
      <c r="J128">
        <v>10</v>
      </c>
      <c r="K128">
        <v>26</v>
      </c>
      <c r="L128" s="1" t="s">
        <v>350</v>
      </c>
      <c r="M128" t="s">
        <v>7644</v>
      </c>
      <c r="N128" t="s">
        <v>1911</v>
      </c>
      <c r="O128">
        <v>4</v>
      </c>
      <c r="P128" t="s">
        <v>362</v>
      </c>
      <c r="Q128">
        <v>1</v>
      </c>
      <c r="R128" t="s">
        <v>300</v>
      </c>
    </row>
    <row r="129" spans="1:18" x14ac:dyDescent="0.3">
      <c r="A129">
        <v>6</v>
      </c>
      <c r="B129" t="s">
        <v>10831</v>
      </c>
      <c r="C129" t="s">
        <v>269</v>
      </c>
      <c r="D129" t="s">
        <v>734</v>
      </c>
      <c r="E129" t="s">
        <v>4021</v>
      </c>
      <c r="F129" t="s">
        <v>323</v>
      </c>
      <c r="G129" t="s">
        <v>308</v>
      </c>
      <c r="H129" t="s">
        <v>965</v>
      </c>
      <c r="J129">
        <v>87</v>
      </c>
      <c r="K129">
        <v>29</v>
      </c>
      <c r="L129" s="1" t="s">
        <v>323</v>
      </c>
      <c r="M129" t="s">
        <v>4023</v>
      </c>
      <c r="N129" t="s">
        <v>4024</v>
      </c>
      <c r="O129">
        <v>6</v>
      </c>
      <c r="P129" t="s">
        <v>295</v>
      </c>
      <c r="Q129">
        <v>1</v>
      </c>
      <c r="R129" t="s">
        <v>300</v>
      </c>
    </row>
    <row r="130" spans="1:18" x14ac:dyDescent="0.3">
      <c r="A130">
        <v>6</v>
      </c>
      <c r="B130" t="s">
        <v>10831</v>
      </c>
      <c r="C130" t="s">
        <v>269</v>
      </c>
      <c r="D130" t="s">
        <v>1943</v>
      </c>
      <c r="E130" t="s">
        <v>1050</v>
      </c>
      <c r="F130" t="s">
        <v>350</v>
      </c>
      <c r="G130" t="s">
        <v>1392</v>
      </c>
      <c r="H130" t="s">
        <v>977</v>
      </c>
      <c r="J130">
        <v>14</v>
      </c>
      <c r="K130">
        <v>23</v>
      </c>
      <c r="L130" s="1" t="s">
        <v>350</v>
      </c>
      <c r="M130" t="s">
        <v>1945</v>
      </c>
      <c r="N130" t="s">
        <v>1946</v>
      </c>
      <c r="O130">
        <v>1</v>
      </c>
      <c r="P130" t="s">
        <v>320</v>
      </c>
      <c r="Q130">
        <v>1</v>
      </c>
      <c r="R130" t="s">
        <v>300</v>
      </c>
    </row>
    <row r="131" spans="1:18" x14ac:dyDescent="0.3">
      <c r="A131">
        <v>6</v>
      </c>
      <c r="B131" t="s">
        <v>10831</v>
      </c>
      <c r="C131" t="s">
        <v>269</v>
      </c>
      <c r="D131" t="s">
        <v>705</v>
      </c>
      <c r="E131" t="s">
        <v>1834</v>
      </c>
      <c r="F131" t="s">
        <v>350</v>
      </c>
      <c r="G131" t="s">
        <v>672</v>
      </c>
      <c r="H131" t="s">
        <v>414</v>
      </c>
      <c r="J131">
        <v>80</v>
      </c>
      <c r="K131">
        <v>26</v>
      </c>
      <c r="L131" s="1" t="s">
        <v>350</v>
      </c>
      <c r="M131" t="s">
        <v>7264</v>
      </c>
      <c r="N131" t="s">
        <v>4269</v>
      </c>
      <c r="O131">
        <v>5</v>
      </c>
      <c r="P131" t="s">
        <v>362</v>
      </c>
      <c r="Q131">
        <v>1</v>
      </c>
      <c r="R131" t="s">
        <v>300</v>
      </c>
    </row>
    <row r="132" spans="1:18" x14ac:dyDescent="0.3">
      <c r="A132">
        <v>6</v>
      </c>
      <c r="B132" t="s">
        <v>10831</v>
      </c>
      <c r="C132" t="s">
        <v>269</v>
      </c>
      <c r="D132" t="s">
        <v>1100</v>
      </c>
      <c r="E132" t="s">
        <v>2171</v>
      </c>
      <c r="F132" t="s">
        <v>323</v>
      </c>
      <c r="G132" t="s">
        <v>304</v>
      </c>
      <c r="H132" t="s">
        <v>518</v>
      </c>
      <c r="J132">
        <v>85</v>
      </c>
      <c r="K132">
        <v>26</v>
      </c>
      <c r="L132" s="1" t="s">
        <v>323</v>
      </c>
      <c r="M132" t="s">
        <v>2173</v>
      </c>
      <c r="N132" t="s">
        <v>1892</v>
      </c>
      <c r="O132">
        <v>5</v>
      </c>
      <c r="P132" t="s">
        <v>426</v>
      </c>
      <c r="Q132">
        <v>1</v>
      </c>
      <c r="R132" t="s">
        <v>300</v>
      </c>
    </row>
    <row r="133" spans="1:18" x14ac:dyDescent="0.3">
      <c r="A133">
        <v>6</v>
      </c>
      <c r="B133" t="s">
        <v>10831</v>
      </c>
      <c r="C133" t="s">
        <v>269</v>
      </c>
      <c r="D133" t="s">
        <v>2801</v>
      </c>
      <c r="E133" t="s">
        <v>636</v>
      </c>
      <c r="F133" t="s">
        <v>350</v>
      </c>
      <c r="G133" t="s">
        <v>1392</v>
      </c>
      <c r="H133" t="s">
        <v>395</v>
      </c>
      <c r="I133" t="s">
        <v>388</v>
      </c>
      <c r="J133">
        <v>10</v>
      </c>
      <c r="K133">
        <v>32</v>
      </c>
      <c r="L133" s="1" t="s">
        <v>350</v>
      </c>
      <c r="M133" t="s">
        <v>8557</v>
      </c>
      <c r="N133" t="s">
        <v>8558</v>
      </c>
      <c r="O133">
        <v>9</v>
      </c>
      <c r="P133" t="s">
        <v>362</v>
      </c>
      <c r="Q133">
        <v>1</v>
      </c>
      <c r="R133" t="s">
        <v>300</v>
      </c>
    </row>
    <row r="134" spans="1:18" x14ac:dyDescent="0.3">
      <c r="A134">
        <v>6</v>
      </c>
      <c r="B134" t="s">
        <v>10831</v>
      </c>
      <c r="C134" t="s">
        <v>269</v>
      </c>
      <c r="D134" t="s">
        <v>324</v>
      </c>
      <c r="E134" t="s">
        <v>3474</v>
      </c>
      <c r="F134" t="s">
        <v>453</v>
      </c>
      <c r="G134" t="s">
        <v>418</v>
      </c>
      <c r="H134" t="s">
        <v>818</v>
      </c>
      <c r="J134">
        <v>32</v>
      </c>
      <c r="K134">
        <v>24</v>
      </c>
      <c r="L134" s="1" t="s">
        <v>453</v>
      </c>
      <c r="M134" t="s">
        <v>10648</v>
      </c>
      <c r="N134" t="s">
        <v>2020</v>
      </c>
      <c r="O134">
        <v>2</v>
      </c>
      <c r="P134" t="s">
        <v>347</v>
      </c>
      <c r="Q134">
        <v>1</v>
      </c>
      <c r="R134" t="s">
        <v>300</v>
      </c>
    </row>
    <row r="135" spans="1:18" x14ac:dyDescent="0.3">
      <c r="A135">
        <v>6</v>
      </c>
      <c r="B135" t="s">
        <v>10831</v>
      </c>
      <c r="C135" t="s">
        <v>269</v>
      </c>
      <c r="D135" t="s">
        <v>324</v>
      </c>
      <c r="E135" t="s">
        <v>8307</v>
      </c>
      <c r="F135" t="s">
        <v>350</v>
      </c>
      <c r="G135" t="s">
        <v>917</v>
      </c>
      <c r="H135" t="s">
        <v>782</v>
      </c>
      <c r="J135">
        <v>18</v>
      </c>
      <c r="K135">
        <v>26</v>
      </c>
      <c r="L135" s="1" t="s">
        <v>350</v>
      </c>
      <c r="M135" t="s">
        <v>8309</v>
      </c>
      <c r="N135" t="s">
        <v>5955</v>
      </c>
      <c r="O135">
        <v>4</v>
      </c>
      <c r="P135" t="s">
        <v>347</v>
      </c>
      <c r="Q135">
        <v>1</v>
      </c>
      <c r="R135" t="s">
        <v>300</v>
      </c>
    </row>
    <row r="136" spans="1:18" x14ac:dyDescent="0.3">
      <c r="A136">
        <v>6</v>
      </c>
      <c r="B136" t="s">
        <v>10831</v>
      </c>
      <c r="C136" t="s">
        <v>269</v>
      </c>
      <c r="D136" t="s">
        <v>3203</v>
      </c>
      <c r="E136" t="s">
        <v>1623</v>
      </c>
      <c r="F136" t="s">
        <v>313</v>
      </c>
      <c r="G136" t="s">
        <v>299</v>
      </c>
      <c r="H136" t="s">
        <v>1844</v>
      </c>
      <c r="J136">
        <v>17</v>
      </c>
      <c r="K136">
        <v>37</v>
      </c>
      <c r="L136" s="1" t="s">
        <v>313</v>
      </c>
      <c r="M136" t="s">
        <v>10729</v>
      </c>
      <c r="N136" t="s">
        <v>10730</v>
      </c>
      <c r="O136">
        <v>15</v>
      </c>
      <c r="P136" t="s">
        <v>295</v>
      </c>
      <c r="Q136">
        <v>1</v>
      </c>
      <c r="R136" t="s">
        <v>300</v>
      </c>
    </row>
    <row r="137" spans="1:18" x14ac:dyDescent="0.3">
      <c r="A137">
        <v>6</v>
      </c>
      <c r="B137" t="s">
        <v>10831</v>
      </c>
      <c r="C137" t="s">
        <v>269</v>
      </c>
      <c r="D137" t="s">
        <v>3631</v>
      </c>
      <c r="E137" t="s">
        <v>5028</v>
      </c>
      <c r="F137" t="s">
        <v>439</v>
      </c>
      <c r="G137" t="s">
        <v>316</v>
      </c>
      <c r="H137" t="s">
        <v>540</v>
      </c>
      <c r="J137">
        <v>2</v>
      </c>
      <c r="K137">
        <v>24</v>
      </c>
      <c r="L137" s="1" t="s">
        <v>439</v>
      </c>
      <c r="M137" t="s">
        <v>5030</v>
      </c>
      <c r="N137" t="s">
        <v>1685</v>
      </c>
      <c r="O137">
        <v>3</v>
      </c>
      <c r="P137" t="s">
        <v>347</v>
      </c>
      <c r="Q137">
        <v>1</v>
      </c>
      <c r="R137" t="s">
        <v>300</v>
      </c>
    </row>
    <row r="138" spans="1:18" x14ac:dyDescent="0.3">
      <c r="A138">
        <v>6</v>
      </c>
      <c r="B138" t="s">
        <v>10831</v>
      </c>
      <c r="C138" t="s">
        <v>269</v>
      </c>
      <c r="D138" t="s">
        <v>8548</v>
      </c>
      <c r="E138" t="s">
        <v>7624</v>
      </c>
      <c r="F138" t="s">
        <v>350</v>
      </c>
      <c r="G138" t="s">
        <v>304</v>
      </c>
      <c r="H138" t="s">
        <v>487</v>
      </c>
      <c r="J138">
        <v>13</v>
      </c>
      <c r="K138">
        <v>29</v>
      </c>
      <c r="L138" s="1" t="s">
        <v>350</v>
      </c>
      <c r="M138" t="s">
        <v>8550</v>
      </c>
      <c r="N138" t="s">
        <v>7819</v>
      </c>
      <c r="O138">
        <v>7</v>
      </c>
      <c r="P138" t="s">
        <v>494</v>
      </c>
      <c r="Q138">
        <v>1</v>
      </c>
      <c r="R138" t="s">
        <v>300</v>
      </c>
    </row>
    <row r="139" spans="1:18" x14ac:dyDescent="0.3">
      <c r="A139">
        <v>6</v>
      </c>
      <c r="B139" t="s">
        <v>10831</v>
      </c>
      <c r="C139" t="s">
        <v>269</v>
      </c>
      <c r="D139" t="s">
        <v>434</v>
      </c>
      <c r="E139" t="s">
        <v>1245</v>
      </c>
      <c r="F139" t="s">
        <v>350</v>
      </c>
      <c r="G139" t="s">
        <v>901</v>
      </c>
      <c r="H139" t="s">
        <v>689</v>
      </c>
      <c r="J139">
        <v>12</v>
      </c>
      <c r="K139">
        <v>25</v>
      </c>
      <c r="L139" s="1" t="s">
        <v>350</v>
      </c>
      <c r="M139" t="s">
        <v>10289</v>
      </c>
      <c r="N139" t="s">
        <v>6537</v>
      </c>
      <c r="O139">
        <v>5</v>
      </c>
      <c r="P139" t="s">
        <v>320</v>
      </c>
      <c r="Q139">
        <v>1</v>
      </c>
      <c r="R139" t="s">
        <v>300</v>
      </c>
    </row>
    <row r="140" spans="1:18" x14ac:dyDescent="0.3">
      <c r="A140">
        <v>6</v>
      </c>
      <c r="B140" t="s">
        <v>10831</v>
      </c>
      <c r="C140" t="s">
        <v>269</v>
      </c>
      <c r="D140" t="s">
        <v>2067</v>
      </c>
      <c r="E140" t="s">
        <v>7781</v>
      </c>
      <c r="F140" t="s">
        <v>453</v>
      </c>
      <c r="G140" t="s">
        <v>880</v>
      </c>
      <c r="H140" t="s">
        <v>364</v>
      </c>
      <c r="J140">
        <v>22</v>
      </c>
      <c r="K140">
        <v>23</v>
      </c>
      <c r="L140" s="1" t="s">
        <v>453</v>
      </c>
      <c r="M140" t="s">
        <v>7783</v>
      </c>
      <c r="N140" t="s">
        <v>2068</v>
      </c>
      <c r="O140">
        <v>2</v>
      </c>
      <c r="P140" t="s">
        <v>362</v>
      </c>
      <c r="Q140">
        <v>1</v>
      </c>
      <c r="R140" t="s">
        <v>300</v>
      </c>
    </row>
    <row r="141" spans="1:18" x14ac:dyDescent="0.3">
      <c r="A141">
        <v>6</v>
      </c>
      <c r="B141" t="s">
        <v>10831</v>
      </c>
      <c r="C141" t="s">
        <v>269</v>
      </c>
      <c r="D141" t="s">
        <v>1285</v>
      </c>
      <c r="E141" t="s">
        <v>9410</v>
      </c>
      <c r="F141" t="s">
        <v>350</v>
      </c>
      <c r="G141" t="s">
        <v>922</v>
      </c>
      <c r="H141" t="s">
        <v>312</v>
      </c>
      <c r="J141">
        <v>11</v>
      </c>
      <c r="K141">
        <v>25</v>
      </c>
      <c r="L141" s="1" t="s">
        <v>350</v>
      </c>
      <c r="M141" t="s">
        <v>9412</v>
      </c>
      <c r="N141" t="s">
        <v>4240</v>
      </c>
      <c r="O141">
        <v>5</v>
      </c>
      <c r="P141" t="s">
        <v>347</v>
      </c>
      <c r="Q141">
        <v>1</v>
      </c>
      <c r="R141" t="s">
        <v>300</v>
      </c>
    </row>
    <row r="142" spans="1:18" x14ac:dyDescent="0.3">
      <c r="A142">
        <v>6</v>
      </c>
      <c r="B142" t="s">
        <v>10831</v>
      </c>
      <c r="C142" t="s">
        <v>269</v>
      </c>
      <c r="D142" t="s">
        <v>669</v>
      </c>
      <c r="E142" t="s">
        <v>560</v>
      </c>
      <c r="F142" t="s">
        <v>350</v>
      </c>
      <c r="G142" t="s">
        <v>525</v>
      </c>
      <c r="H142" t="s">
        <v>349</v>
      </c>
      <c r="J142">
        <v>11</v>
      </c>
      <c r="K142">
        <v>26</v>
      </c>
      <c r="L142" s="1" t="s">
        <v>350</v>
      </c>
      <c r="M142" t="s">
        <v>6164</v>
      </c>
      <c r="N142" t="s">
        <v>6165</v>
      </c>
      <c r="O142">
        <v>4</v>
      </c>
      <c r="P142" t="s">
        <v>320</v>
      </c>
      <c r="Q142">
        <v>1</v>
      </c>
      <c r="R142" t="s">
        <v>300</v>
      </c>
    </row>
    <row r="143" spans="1:18" x14ac:dyDescent="0.3">
      <c r="A143">
        <v>6</v>
      </c>
      <c r="B143" t="s">
        <v>10831</v>
      </c>
      <c r="C143" t="s">
        <v>269</v>
      </c>
      <c r="D143" t="s">
        <v>945</v>
      </c>
      <c r="E143" t="s">
        <v>498</v>
      </c>
      <c r="F143" t="s">
        <v>453</v>
      </c>
      <c r="G143" t="s">
        <v>491</v>
      </c>
      <c r="H143" t="s">
        <v>392</v>
      </c>
      <c r="J143">
        <v>28</v>
      </c>
      <c r="K143">
        <v>27</v>
      </c>
      <c r="L143" s="1" t="s">
        <v>453</v>
      </c>
      <c r="M143" t="s">
        <v>1139</v>
      </c>
      <c r="N143" t="s">
        <v>1140</v>
      </c>
      <c r="O143">
        <v>5</v>
      </c>
      <c r="P143" t="s">
        <v>494</v>
      </c>
      <c r="Q143">
        <v>2</v>
      </c>
      <c r="R143" t="s">
        <v>300</v>
      </c>
    </row>
    <row r="144" spans="1:18" x14ac:dyDescent="0.3">
      <c r="A144">
        <v>6</v>
      </c>
      <c r="B144" t="s">
        <v>10831</v>
      </c>
      <c r="C144" t="s">
        <v>269</v>
      </c>
      <c r="D144" t="s">
        <v>3474</v>
      </c>
      <c r="E144" t="s">
        <v>9355</v>
      </c>
      <c r="F144" t="s">
        <v>313</v>
      </c>
      <c r="G144" t="s">
        <v>390</v>
      </c>
      <c r="H144" t="s">
        <v>1170</v>
      </c>
      <c r="J144">
        <v>11</v>
      </c>
      <c r="K144">
        <v>26</v>
      </c>
      <c r="L144" s="1" t="s">
        <v>313</v>
      </c>
      <c r="M144" t="s">
        <v>9357</v>
      </c>
      <c r="N144" t="s">
        <v>4541</v>
      </c>
      <c r="O144">
        <v>3</v>
      </c>
      <c r="P144" t="s">
        <v>295</v>
      </c>
      <c r="Q144">
        <v>1</v>
      </c>
      <c r="R144" t="s">
        <v>300</v>
      </c>
    </row>
    <row r="145" spans="1:18" x14ac:dyDescent="0.3">
      <c r="A145">
        <v>6</v>
      </c>
      <c r="B145" t="s">
        <v>10831</v>
      </c>
      <c r="C145" t="s">
        <v>269</v>
      </c>
      <c r="D145" t="s">
        <v>7465</v>
      </c>
      <c r="E145" t="s">
        <v>9292</v>
      </c>
      <c r="F145" t="s">
        <v>453</v>
      </c>
      <c r="G145" t="s">
        <v>1208</v>
      </c>
      <c r="H145" t="s">
        <v>1844</v>
      </c>
      <c r="J145">
        <v>25</v>
      </c>
      <c r="K145">
        <v>25</v>
      </c>
      <c r="L145" s="1" t="s">
        <v>453</v>
      </c>
      <c r="M145" t="s">
        <v>9294</v>
      </c>
      <c r="N145" t="s">
        <v>9295</v>
      </c>
      <c r="O145">
        <v>3</v>
      </c>
      <c r="P145" t="s">
        <v>403</v>
      </c>
      <c r="Q145">
        <v>1</v>
      </c>
      <c r="R145" t="s">
        <v>300</v>
      </c>
    </row>
    <row r="146" spans="1:18" x14ac:dyDescent="0.3">
      <c r="A146">
        <v>6</v>
      </c>
      <c r="B146" t="s">
        <v>10831</v>
      </c>
      <c r="C146" t="s">
        <v>269</v>
      </c>
      <c r="D146" t="s">
        <v>10136</v>
      </c>
      <c r="E146" t="s">
        <v>2066</v>
      </c>
      <c r="F146" t="s">
        <v>350</v>
      </c>
      <c r="G146" t="s">
        <v>308</v>
      </c>
      <c r="H146" t="s">
        <v>571</v>
      </c>
      <c r="J146">
        <v>10</v>
      </c>
      <c r="K146">
        <v>25</v>
      </c>
      <c r="L146" s="1" t="s">
        <v>350</v>
      </c>
      <c r="M146" t="s">
        <v>10138</v>
      </c>
      <c r="N146" t="s">
        <v>1879</v>
      </c>
      <c r="O146">
        <v>3</v>
      </c>
      <c r="P146" t="s">
        <v>403</v>
      </c>
      <c r="Q146">
        <v>1</v>
      </c>
      <c r="R146" t="s">
        <v>300</v>
      </c>
    </row>
    <row r="147" spans="1:18" x14ac:dyDescent="0.3">
      <c r="A147">
        <v>6</v>
      </c>
      <c r="B147" t="s">
        <v>10831</v>
      </c>
      <c r="C147" t="s">
        <v>269</v>
      </c>
      <c r="D147" t="s">
        <v>466</v>
      </c>
      <c r="E147" t="s">
        <v>3297</v>
      </c>
      <c r="F147" t="s">
        <v>439</v>
      </c>
      <c r="G147" t="s">
        <v>337</v>
      </c>
      <c r="H147" t="s">
        <v>395</v>
      </c>
      <c r="J147">
        <v>9</v>
      </c>
      <c r="K147">
        <v>29</v>
      </c>
      <c r="L147" s="1" t="s">
        <v>439</v>
      </c>
      <c r="M147" t="s">
        <v>3299</v>
      </c>
      <c r="N147" t="s">
        <v>3300</v>
      </c>
      <c r="O147">
        <v>7</v>
      </c>
      <c r="P147" t="s">
        <v>310</v>
      </c>
      <c r="Q147">
        <v>1</v>
      </c>
      <c r="R147" t="s">
        <v>300</v>
      </c>
    </row>
    <row r="148" spans="1:18" x14ac:dyDescent="0.3">
      <c r="A148">
        <v>6</v>
      </c>
      <c r="B148" t="s">
        <v>10831</v>
      </c>
      <c r="C148" t="s">
        <v>269</v>
      </c>
      <c r="D148" t="s">
        <v>5317</v>
      </c>
      <c r="E148" t="s">
        <v>703</v>
      </c>
      <c r="F148" t="s">
        <v>350</v>
      </c>
      <c r="G148" t="s">
        <v>354</v>
      </c>
      <c r="H148" t="s">
        <v>395</v>
      </c>
      <c r="J148">
        <v>11</v>
      </c>
      <c r="K148">
        <v>26</v>
      </c>
      <c r="L148" s="1" t="s">
        <v>350</v>
      </c>
      <c r="M148" t="s">
        <v>5319</v>
      </c>
      <c r="N148" t="s">
        <v>3749</v>
      </c>
      <c r="O148">
        <v>3</v>
      </c>
      <c r="P148" t="s">
        <v>320</v>
      </c>
      <c r="Q148">
        <v>1</v>
      </c>
      <c r="R148" t="s">
        <v>300</v>
      </c>
    </row>
    <row r="149" spans="1:18" x14ac:dyDescent="0.3">
      <c r="A149">
        <v>6</v>
      </c>
      <c r="B149" t="s">
        <v>10831</v>
      </c>
      <c r="C149" t="s">
        <v>269</v>
      </c>
      <c r="D149" t="s">
        <v>4279</v>
      </c>
      <c r="E149" t="s">
        <v>9007</v>
      </c>
      <c r="F149" t="s">
        <v>350</v>
      </c>
      <c r="G149" t="s">
        <v>316</v>
      </c>
      <c r="H149" t="s">
        <v>387</v>
      </c>
      <c r="J149">
        <v>87</v>
      </c>
      <c r="K149">
        <v>25</v>
      </c>
      <c r="L149" s="1" t="s">
        <v>350</v>
      </c>
      <c r="M149" t="s">
        <v>9009</v>
      </c>
      <c r="N149" t="s">
        <v>9010</v>
      </c>
      <c r="O149">
        <v>3</v>
      </c>
      <c r="P149" t="s">
        <v>403</v>
      </c>
      <c r="Q149">
        <v>1</v>
      </c>
      <c r="R149" t="s">
        <v>300</v>
      </c>
    </row>
    <row r="150" spans="1:18" x14ac:dyDescent="0.3">
      <c r="A150">
        <v>7</v>
      </c>
      <c r="B150" t="s">
        <v>10827</v>
      </c>
      <c r="C150" t="s">
        <v>263</v>
      </c>
      <c r="D150" t="s">
        <v>333</v>
      </c>
      <c r="E150" t="s">
        <v>9555</v>
      </c>
      <c r="F150" t="s">
        <v>323</v>
      </c>
      <c r="G150" t="s">
        <v>525</v>
      </c>
      <c r="H150" t="s">
        <v>1273</v>
      </c>
      <c r="J150">
        <v>88</v>
      </c>
      <c r="K150">
        <v>23</v>
      </c>
      <c r="L150" s="1" t="s">
        <v>323</v>
      </c>
      <c r="M150" t="s">
        <v>9557</v>
      </c>
      <c r="N150" t="s">
        <v>8075</v>
      </c>
      <c r="O150">
        <v>1</v>
      </c>
      <c r="P150" t="s">
        <v>295</v>
      </c>
      <c r="Q150">
        <v>1</v>
      </c>
      <c r="R150" t="s">
        <v>300</v>
      </c>
    </row>
    <row r="151" spans="1:18" x14ac:dyDescent="0.3">
      <c r="A151">
        <v>7</v>
      </c>
      <c r="B151" t="s">
        <v>10827</v>
      </c>
      <c r="C151" t="s">
        <v>263</v>
      </c>
      <c r="D151" t="s">
        <v>1649</v>
      </c>
      <c r="E151" t="s">
        <v>1650</v>
      </c>
      <c r="F151" t="s">
        <v>453</v>
      </c>
      <c r="G151" t="s">
        <v>1392</v>
      </c>
      <c r="H151" t="s">
        <v>765</v>
      </c>
      <c r="J151">
        <v>23</v>
      </c>
      <c r="K151">
        <v>27</v>
      </c>
      <c r="L151" s="1" t="s">
        <v>453</v>
      </c>
      <c r="M151" t="s">
        <v>1652</v>
      </c>
      <c r="N151" t="s">
        <v>1653</v>
      </c>
      <c r="O151">
        <v>3</v>
      </c>
      <c r="P151" t="s">
        <v>362</v>
      </c>
      <c r="Q151">
        <v>3</v>
      </c>
      <c r="R151" t="s">
        <v>300</v>
      </c>
    </row>
    <row r="152" spans="1:18" x14ac:dyDescent="0.3">
      <c r="A152">
        <v>7</v>
      </c>
      <c r="B152" t="s">
        <v>10827</v>
      </c>
      <c r="C152" t="s">
        <v>263</v>
      </c>
      <c r="D152" t="s">
        <v>8238</v>
      </c>
      <c r="E152" t="s">
        <v>8239</v>
      </c>
      <c r="F152" t="s">
        <v>453</v>
      </c>
      <c r="G152" t="s">
        <v>446</v>
      </c>
      <c r="H152" t="s">
        <v>668</v>
      </c>
      <c r="I152" t="s">
        <v>388</v>
      </c>
      <c r="J152">
        <v>29</v>
      </c>
      <c r="K152">
        <v>22</v>
      </c>
      <c r="L152" s="1" t="s">
        <v>453</v>
      </c>
      <c r="M152" t="s">
        <v>8241</v>
      </c>
      <c r="N152" t="s">
        <v>8242</v>
      </c>
      <c r="O152">
        <v>1</v>
      </c>
      <c r="P152" t="s">
        <v>403</v>
      </c>
      <c r="Q152">
        <v>1</v>
      </c>
      <c r="R152" t="s">
        <v>300</v>
      </c>
    </row>
    <row r="153" spans="1:18" x14ac:dyDescent="0.3">
      <c r="A153">
        <v>7</v>
      </c>
      <c r="B153" t="s">
        <v>10827</v>
      </c>
      <c r="C153" t="s">
        <v>263</v>
      </c>
      <c r="D153" t="s">
        <v>2778</v>
      </c>
      <c r="E153" t="s">
        <v>829</v>
      </c>
      <c r="F153" t="s">
        <v>350</v>
      </c>
      <c r="G153" t="s">
        <v>373</v>
      </c>
      <c r="H153" t="s">
        <v>842</v>
      </c>
      <c r="J153">
        <v>10</v>
      </c>
      <c r="K153">
        <v>23</v>
      </c>
      <c r="L153" s="1" t="s">
        <v>350</v>
      </c>
      <c r="M153" t="s">
        <v>2780</v>
      </c>
      <c r="N153" t="s">
        <v>2781</v>
      </c>
      <c r="O153">
        <v>1</v>
      </c>
      <c r="P153" t="s">
        <v>347</v>
      </c>
      <c r="Q153">
        <v>1</v>
      </c>
      <c r="R153" t="s">
        <v>300</v>
      </c>
    </row>
    <row r="154" spans="1:18" x14ac:dyDescent="0.3">
      <c r="A154">
        <v>7</v>
      </c>
      <c r="B154" t="s">
        <v>10827</v>
      </c>
      <c r="C154" t="s">
        <v>263</v>
      </c>
      <c r="D154" t="s">
        <v>1862</v>
      </c>
      <c r="E154" t="s">
        <v>703</v>
      </c>
      <c r="F154" t="s">
        <v>453</v>
      </c>
      <c r="G154" t="s">
        <v>724</v>
      </c>
      <c r="H154" t="s">
        <v>668</v>
      </c>
      <c r="J154">
        <v>26</v>
      </c>
      <c r="K154">
        <v>28</v>
      </c>
      <c r="L154" s="1" t="s">
        <v>453</v>
      </c>
      <c r="M154" t="s">
        <v>4442</v>
      </c>
      <c r="N154" t="s">
        <v>4443</v>
      </c>
      <c r="O154">
        <v>6</v>
      </c>
      <c r="P154" t="s">
        <v>399</v>
      </c>
      <c r="Q154">
        <v>2</v>
      </c>
      <c r="R154" t="s">
        <v>300</v>
      </c>
    </row>
    <row r="155" spans="1:18" x14ac:dyDescent="0.3">
      <c r="A155">
        <v>7</v>
      </c>
      <c r="B155" t="s">
        <v>10827</v>
      </c>
      <c r="C155" t="s">
        <v>263</v>
      </c>
      <c r="D155" t="s">
        <v>530</v>
      </c>
      <c r="E155" t="s">
        <v>2851</v>
      </c>
      <c r="F155" t="s">
        <v>453</v>
      </c>
      <c r="G155" t="s">
        <v>304</v>
      </c>
      <c r="H155" t="s">
        <v>1844</v>
      </c>
      <c r="J155">
        <v>40</v>
      </c>
      <c r="K155">
        <v>27</v>
      </c>
      <c r="L155" s="1" t="s">
        <v>453</v>
      </c>
      <c r="M155" t="s">
        <v>10550</v>
      </c>
      <c r="N155" t="s">
        <v>2621</v>
      </c>
      <c r="O155">
        <v>6</v>
      </c>
      <c r="P155" t="s">
        <v>403</v>
      </c>
      <c r="Q155">
        <v>4</v>
      </c>
      <c r="R155" t="s">
        <v>300</v>
      </c>
    </row>
    <row r="156" spans="1:18" x14ac:dyDescent="0.3">
      <c r="A156">
        <v>7</v>
      </c>
      <c r="B156" t="s">
        <v>10827</v>
      </c>
      <c r="C156" t="s">
        <v>263</v>
      </c>
      <c r="D156" t="s">
        <v>1089</v>
      </c>
      <c r="E156" t="s">
        <v>1090</v>
      </c>
      <c r="F156" t="s">
        <v>313</v>
      </c>
      <c r="G156" t="s">
        <v>880</v>
      </c>
      <c r="H156" t="s">
        <v>322</v>
      </c>
      <c r="I156" t="s">
        <v>388</v>
      </c>
      <c r="J156">
        <v>1</v>
      </c>
      <c r="K156">
        <v>30</v>
      </c>
      <c r="L156" s="1" t="s">
        <v>313</v>
      </c>
      <c r="M156" t="s">
        <v>1092</v>
      </c>
      <c r="N156" t="s">
        <v>1093</v>
      </c>
      <c r="O156">
        <v>8</v>
      </c>
      <c r="P156" t="s">
        <v>295</v>
      </c>
      <c r="Q156">
        <v>1</v>
      </c>
      <c r="R156" t="s">
        <v>300</v>
      </c>
    </row>
    <row r="157" spans="1:18" x14ac:dyDescent="0.3">
      <c r="A157">
        <v>7</v>
      </c>
      <c r="B157" t="s">
        <v>10827</v>
      </c>
      <c r="C157" t="s">
        <v>263</v>
      </c>
      <c r="D157" t="s">
        <v>3551</v>
      </c>
      <c r="E157" t="s">
        <v>2746</v>
      </c>
      <c r="F157" t="s">
        <v>350</v>
      </c>
      <c r="G157" t="s">
        <v>880</v>
      </c>
      <c r="H157" t="s">
        <v>319</v>
      </c>
      <c r="J157">
        <v>12</v>
      </c>
      <c r="K157">
        <v>22</v>
      </c>
      <c r="L157" s="1" t="s">
        <v>350</v>
      </c>
      <c r="M157" t="s">
        <v>8403</v>
      </c>
      <c r="N157" t="s">
        <v>8404</v>
      </c>
      <c r="O157">
        <v>1</v>
      </c>
      <c r="P157" t="s">
        <v>310</v>
      </c>
      <c r="Q157">
        <v>1</v>
      </c>
      <c r="R157" t="s">
        <v>300</v>
      </c>
    </row>
    <row r="158" spans="1:18" x14ac:dyDescent="0.3">
      <c r="A158">
        <v>7</v>
      </c>
      <c r="B158" t="s">
        <v>10827</v>
      </c>
      <c r="C158" t="s">
        <v>263</v>
      </c>
      <c r="D158" t="s">
        <v>2039</v>
      </c>
      <c r="E158" t="s">
        <v>1129</v>
      </c>
      <c r="F158" t="s">
        <v>453</v>
      </c>
      <c r="G158" t="s">
        <v>724</v>
      </c>
      <c r="H158" t="s">
        <v>782</v>
      </c>
      <c r="J158">
        <v>33</v>
      </c>
      <c r="K158">
        <v>22</v>
      </c>
      <c r="L158" s="1" t="s">
        <v>453</v>
      </c>
      <c r="M158" t="s">
        <v>2041</v>
      </c>
      <c r="N158" t="s">
        <v>2042</v>
      </c>
      <c r="O158">
        <v>1</v>
      </c>
      <c r="P158" t="s">
        <v>362</v>
      </c>
      <c r="Q158">
        <v>1</v>
      </c>
      <c r="R158" t="s">
        <v>300</v>
      </c>
    </row>
    <row r="159" spans="1:18" x14ac:dyDescent="0.3">
      <c r="A159">
        <v>7</v>
      </c>
      <c r="B159" t="s">
        <v>10827</v>
      </c>
      <c r="C159" t="s">
        <v>263</v>
      </c>
      <c r="D159" t="s">
        <v>478</v>
      </c>
      <c r="E159" t="s">
        <v>479</v>
      </c>
      <c r="F159" t="s">
        <v>350</v>
      </c>
      <c r="G159" t="s">
        <v>481</v>
      </c>
      <c r="H159" t="s">
        <v>477</v>
      </c>
      <c r="J159">
        <v>18</v>
      </c>
      <c r="K159">
        <v>24</v>
      </c>
      <c r="L159" s="1" t="s">
        <v>350</v>
      </c>
      <c r="M159" t="s">
        <v>482</v>
      </c>
      <c r="N159" t="s">
        <v>483</v>
      </c>
      <c r="O159">
        <v>1</v>
      </c>
      <c r="P159" t="s">
        <v>310</v>
      </c>
      <c r="Q159">
        <v>1</v>
      </c>
      <c r="R159" t="s">
        <v>300</v>
      </c>
    </row>
    <row r="160" spans="1:18" x14ac:dyDescent="0.3">
      <c r="A160">
        <v>7</v>
      </c>
      <c r="B160" t="s">
        <v>10827</v>
      </c>
      <c r="C160" t="s">
        <v>263</v>
      </c>
      <c r="D160" t="s">
        <v>737</v>
      </c>
      <c r="E160" t="s">
        <v>738</v>
      </c>
      <c r="F160" t="s">
        <v>323</v>
      </c>
      <c r="G160" t="s">
        <v>573</v>
      </c>
      <c r="H160" t="s">
        <v>736</v>
      </c>
      <c r="J160">
        <v>81</v>
      </c>
      <c r="K160">
        <v>25</v>
      </c>
      <c r="L160" s="1" t="s">
        <v>323</v>
      </c>
      <c r="M160" t="s">
        <v>740</v>
      </c>
      <c r="N160" t="s">
        <v>741</v>
      </c>
      <c r="O160">
        <v>2</v>
      </c>
      <c r="P160" t="s">
        <v>320</v>
      </c>
      <c r="Q160">
        <v>1</v>
      </c>
      <c r="R160" t="s">
        <v>300</v>
      </c>
    </row>
    <row r="161" spans="1:18" x14ac:dyDescent="0.3">
      <c r="A161">
        <v>7</v>
      </c>
      <c r="B161" t="s">
        <v>10827</v>
      </c>
      <c r="C161" t="s">
        <v>263</v>
      </c>
      <c r="D161" t="s">
        <v>8893</v>
      </c>
      <c r="E161" t="s">
        <v>8894</v>
      </c>
      <c r="F161" t="s">
        <v>313</v>
      </c>
      <c r="G161" t="s">
        <v>748</v>
      </c>
      <c r="H161" t="s">
        <v>614</v>
      </c>
      <c r="J161">
        <v>4</v>
      </c>
      <c r="K161">
        <v>26</v>
      </c>
      <c r="L161" s="1" t="s">
        <v>313</v>
      </c>
      <c r="M161" t="s">
        <v>8896</v>
      </c>
      <c r="N161" t="s">
        <v>4995</v>
      </c>
      <c r="O161">
        <v>3</v>
      </c>
      <c r="P161" t="s">
        <v>347</v>
      </c>
      <c r="Q161">
        <v>1</v>
      </c>
      <c r="R161" t="s">
        <v>300</v>
      </c>
    </row>
    <row r="162" spans="1:18" x14ac:dyDescent="0.3">
      <c r="A162">
        <v>7</v>
      </c>
      <c r="B162" t="s">
        <v>10827</v>
      </c>
      <c r="C162" t="s">
        <v>263</v>
      </c>
      <c r="D162" t="s">
        <v>6541</v>
      </c>
      <c r="E162" t="s">
        <v>3271</v>
      </c>
      <c r="F162" t="s">
        <v>453</v>
      </c>
      <c r="G162" t="s">
        <v>672</v>
      </c>
      <c r="H162" t="s">
        <v>595</v>
      </c>
      <c r="I162" t="s">
        <v>302</v>
      </c>
      <c r="J162">
        <v>27</v>
      </c>
      <c r="K162">
        <v>23</v>
      </c>
      <c r="L162" s="1" t="s">
        <v>453</v>
      </c>
      <c r="M162" t="s">
        <v>8888</v>
      </c>
      <c r="N162" t="s">
        <v>3886</v>
      </c>
      <c r="O162">
        <v>2</v>
      </c>
      <c r="P162" t="s">
        <v>403</v>
      </c>
      <c r="Q162">
        <v>3</v>
      </c>
      <c r="R162" t="s">
        <v>1076</v>
      </c>
    </row>
    <row r="163" spans="1:18" x14ac:dyDescent="0.3">
      <c r="A163">
        <v>7</v>
      </c>
      <c r="B163" t="s">
        <v>10827</v>
      </c>
      <c r="C163" t="s">
        <v>263</v>
      </c>
      <c r="D163" t="s">
        <v>340</v>
      </c>
      <c r="E163" t="s">
        <v>495</v>
      </c>
      <c r="F163" t="s">
        <v>350</v>
      </c>
      <c r="G163" t="s">
        <v>555</v>
      </c>
      <c r="H163" t="s">
        <v>349</v>
      </c>
      <c r="J163">
        <v>84</v>
      </c>
      <c r="K163">
        <v>24</v>
      </c>
      <c r="L163" s="1" t="s">
        <v>350</v>
      </c>
      <c r="M163" t="s">
        <v>845</v>
      </c>
      <c r="N163" t="s">
        <v>846</v>
      </c>
      <c r="O163">
        <v>2</v>
      </c>
      <c r="P163" t="s">
        <v>320</v>
      </c>
      <c r="Q163">
        <v>1</v>
      </c>
      <c r="R163" t="s">
        <v>300</v>
      </c>
    </row>
    <row r="164" spans="1:18" x14ac:dyDescent="0.3">
      <c r="A164">
        <v>7</v>
      </c>
      <c r="B164" t="s">
        <v>10827</v>
      </c>
      <c r="C164" t="s">
        <v>263</v>
      </c>
      <c r="D164" t="s">
        <v>1531</v>
      </c>
      <c r="E164" t="s">
        <v>516</v>
      </c>
      <c r="F164" t="s">
        <v>453</v>
      </c>
      <c r="G164" t="s">
        <v>308</v>
      </c>
      <c r="H164" t="s">
        <v>377</v>
      </c>
      <c r="J164">
        <v>26</v>
      </c>
      <c r="K164">
        <v>27</v>
      </c>
      <c r="L164" s="1" t="s">
        <v>453</v>
      </c>
      <c r="M164" t="s">
        <v>1533</v>
      </c>
      <c r="N164" t="s">
        <v>1534</v>
      </c>
      <c r="O164">
        <v>5</v>
      </c>
      <c r="P164" t="s">
        <v>362</v>
      </c>
      <c r="Q164">
        <v>1</v>
      </c>
      <c r="R164" t="s">
        <v>300</v>
      </c>
    </row>
    <row r="165" spans="1:18" x14ac:dyDescent="0.3">
      <c r="A165">
        <v>7</v>
      </c>
      <c r="B165" t="s">
        <v>10827</v>
      </c>
      <c r="C165" t="s">
        <v>263</v>
      </c>
      <c r="D165" t="s">
        <v>5493</v>
      </c>
      <c r="E165" t="s">
        <v>9339</v>
      </c>
      <c r="F165" t="s">
        <v>350</v>
      </c>
      <c r="G165" t="s">
        <v>573</v>
      </c>
      <c r="H165" t="s">
        <v>477</v>
      </c>
      <c r="J165">
        <v>12</v>
      </c>
      <c r="K165">
        <v>25</v>
      </c>
      <c r="L165" s="1" t="s">
        <v>350</v>
      </c>
      <c r="M165" t="s">
        <v>9341</v>
      </c>
      <c r="N165" t="s">
        <v>9342</v>
      </c>
      <c r="O165">
        <v>5</v>
      </c>
      <c r="P165" t="s">
        <v>403</v>
      </c>
      <c r="Q165">
        <v>1</v>
      </c>
      <c r="R165" t="s">
        <v>300</v>
      </c>
    </row>
    <row r="166" spans="1:18" x14ac:dyDescent="0.3">
      <c r="A166">
        <v>7</v>
      </c>
      <c r="B166" t="s">
        <v>10827</v>
      </c>
      <c r="C166" t="s">
        <v>263</v>
      </c>
      <c r="D166" t="s">
        <v>1236</v>
      </c>
      <c r="E166" t="s">
        <v>1882</v>
      </c>
      <c r="F166" t="s">
        <v>350</v>
      </c>
      <c r="G166" t="s">
        <v>710</v>
      </c>
      <c r="H166" t="s">
        <v>759</v>
      </c>
      <c r="J166">
        <v>16</v>
      </c>
      <c r="K166">
        <v>25</v>
      </c>
      <c r="L166" s="1" t="s">
        <v>350</v>
      </c>
      <c r="M166" t="s">
        <v>8819</v>
      </c>
      <c r="N166" t="s">
        <v>2220</v>
      </c>
      <c r="O166">
        <v>1</v>
      </c>
      <c r="P166" t="s">
        <v>347</v>
      </c>
      <c r="Q166">
        <v>1</v>
      </c>
      <c r="R166" t="s">
        <v>300</v>
      </c>
    </row>
    <row r="167" spans="1:18" x14ac:dyDescent="0.3">
      <c r="A167">
        <v>7</v>
      </c>
      <c r="B167" t="s">
        <v>10827</v>
      </c>
      <c r="C167" t="s">
        <v>263</v>
      </c>
      <c r="D167" t="s">
        <v>684</v>
      </c>
      <c r="E167" t="s">
        <v>10167</v>
      </c>
      <c r="F167" t="s">
        <v>313</v>
      </c>
      <c r="G167" t="s">
        <v>354</v>
      </c>
      <c r="H167" t="s">
        <v>312</v>
      </c>
      <c r="J167">
        <v>14</v>
      </c>
      <c r="K167">
        <v>22</v>
      </c>
      <c r="L167" s="1" t="s">
        <v>313</v>
      </c>
      <c r="M167" t="s">
        <v>10169</v>
      </c>
      <c r="N167" t="s">
        <v>10170</v>
      </c>
      <c r="O167">
        <v>1</v>
      </c>
      <c r="P167" t="s">
        <v>320</v>
      </c>
      <c r="Q167">
        <v>1</v>
      </c>
      <c r="R167" t="s">
        <v>300</v>
      </c>
    </row>
    <row r="168" spans="1:18" x14ac:dyDescent="0.3">
      <c r="A168">
        <v>7</v>
      </c>
      <c r="B168" t="s">
        <v>10827</v>
      </c>
      <c r="C168" t="s">
        <v>263</v>
      </c>
      <c r="D168" t="s">
        <v>1282</v>
      </c>
      <c r="E168" t="s">
        <v>6404</v>
      </c>
      <c r="F168" t="s">
        <v>350</v>
      </c>
      <c r="G168" t="s">
        <v>304</v>
      </c>
      <c r="H168" t="s">
        <v>364</v>
      </c>
      <c r="I168" t="s">
        <v>388</v>
      </c>
      <c r="J168">
        <v>11</v>
      </c>
      <c r="K168">
        <v>22</v>
      </c>
      <c r="L168" s="1" t="s">
        <v>350</v>
      </c>
      <c r="M168" t="s">
        <v>6406</v>
      </c>
      <c r="N168" t="s">
        <v>309</v>
      </c>
      <c r="O168">
        <v>1</v>
      </c>
      <c r="P168" t="s">
        <v>347</v>
      </c>
      <c r="Q168">
        <v>2</v>
      </c>
      <c r="R168" t="s">
        <v>300</v>
      </c>
    </row>
    <row r="169" spans="1:18" x14ac:dyDescent="0.3">
      <c r="A169">
        <v>7</v>
      </c>
      <c r="B169" t="s">
        <v>10827</v>
      </c>
      <c r="C169" t="s">
        <v>263</v>
      </c>
      <c r="D169" t="s">
        <v>4967</v>
      </c>
      <c r="E169" t="s">
        <v>315</v>
      </c>
      <c r="F169" t="s">
        <v>350</v>
      </c>
      <c r="G169" t="s">
        <v>481</v>
      </c>
      <c r="H169" t="s">
        <v>689</v>
      </c>
      <c r="J169">
        <v>11</v>
      </c>
      <c r="K169">
        <v>30</v>
      </c>
      <c r="L169" s="1" t="s">
        <v>350</v>
      </c>
      <c r="M169" t="s">
        <v>4969</v>
      </c>
      <c r="N169" t="s">
        <v>2457</v>
      </c>
      <c r="O169">
        <v>8</v>
      </c>
      <c r="P169" t="s">
        <v>320</v>
      </c>
      <c r="Q169">
        <v>1</v>
      </c>
      <c r="R169" t="s">
        <v>300</v>
      </c>
    </row>
    <row r="170" spans="1:18" x14ac:dyDescent="0.3">
      <c r="A170">
        <v>7</v>
      </c>
      <c r="B170" t="s">
        <v>10827</v>
      </c>
      <c r="C170" t="s">
        <v>263</v>
      </c>
      <c r="D170" t="s">
        <v>3256</v>
      </c>
      <c r="E170" t="s">
        <v>3257</v>
      </c>
      <c r="F170" t="s">
        <v>453</v>
      </c>
      <c r="G170" t="s">
        <v>525</v>
      </c>
      <c r="H170" t="s">
        <v>319</v>
      </c>
      <c r="J170">
        <v>32</v>
      </c>
      <c r="K170">
        <v>25</v>
      </c>
      <c r="L170" s="1" t="s">
        <v>453</v>
      </c>
      <c r="M170" t="s">
        <v>3259</v>
      </c>
      <c r="N170" t="s">
        <v>3260</v>
      </c>
      <c r="O170">
        <v>3</v>
      </c>
      <c r="P170" t="s">
        <v>331</v>
      </c>
      <c r="Q170">
        <v>1</v>
      </c>
      <c r="R170" t="s">
        <v>300</v>
      </c>
    </row>
    <row r="171" spans="1:18" x14ac:dyDescent="0.3">
      <c r="A171">
        <v>7</v>
      </c>
      <c r="B171" t="s">
        <v>10827</v>
      </c>
      <c r="C171" t="s">
        <v>263</v>
      </c>
      <c r="D171" t="s">
        <v>7223</v>
      </c>
      <c r="E171" t="s">
        <v>7224</v>
      </c>
      <c r="F171" t="s">
        <v>439</v>
      </c>
      <c r="G171" t="s">
        <v>373</v>
      </c>
      <c r="H171" t="s">
        <v>432</v>
      </c>
      <c r="J171">
        <v>3</v>
      </c>
      <c r="K171">
        <v>25</v>
      </c>
      <c r="L171" s="1" t="s">
        <v>439</v>
      </c>
      <c r="M171" t="s">
        <v>7226</v>
      </c>
      <c r="N171" t="s">
        <v>3826</v>
      </c>
      <c r="O171">
        <v>3</v>
      </c>
      <c r="P171" t="s">
        <v>310</v>
      </c>
      <c r="Q171">
        <v>1</v>
      </c>
      <c r="R171" t="s">
        <v>300</v>
      </c>
    </row>
    <row r="172" spans="1:18" x14ac:dyDescent="0.3">
      <c r="A172">
        <v>7</v>
      </c>
      <c r="B172" t="s">
        <v>10827</v>
      </c>
      <c r="C172" t="s">
        <v>263</v>
      </c>
      <c r="D172" t="s">
        <v>1622</v>
      </c>
      <c r="E172" t="s">
        <v>3354</v>
      </c>
      <c r="F172" t="s">
        <v>313</v>
      </c>
      <c r="G172" t="s">
        <v>329</v>
      </c>
      <c r="H172" t="s">
        <v>1240</v>
      </c>
      <c r="J172">
        <v>4</v>
      </c>
      <c r="K172">
        <v>28</v>
      </c>
      <c r="L172" s="1" t="s">
        <v>313</v>
      </c>
      <c r="M172" t="s">
        <v>3712</v>
      </c>
      <c r="N172" t="s">
        <v>3713</v>
      </c>
      <c r="O172">
        <v>5</v>
      </c>
      <c r="P172" t="s">
        <v>347</v>
      </c>
      <c r="Q172">
        <v>1</v>
      </c>
      <c r="R172" t="s">
        <v>300</v>
      </c>
    </row>
    <row r="173" spans="1:18" x14ac:dyDescent="0.3">
      <c r="A173">
        <v>7</v>
      </c>
      <c r="B173" t="s">
        <v>10827</v>
      </c>
      <c r="C173" t="s">
        <v>263</v>
      </c>
      <c r="D173" t="s">
        <v>819</v>
      </c>
      <c r="E173" t="s">
        <v>5193</v>
      </c>
      <c r="F173" t="s">
        <v>453</v>
      </c>
      <c r="G173" t="s">
        <v>342</v>
      </c>
      <c r="H173" t="s">
        <v>414</v>
      </c>
      <c r="J173">
        <v>29</v>
      </c>
      <c r="K173">
        <v>23</v>
      </c>
      <c r="L173" s="1" t="s">
        <v>453</v>
      </c>
      <c r="M173" t="s">
        <v>5195</v>
      </c>
      <c r="N173" t="s">
        <v>5196</v>
      </c>
      <c r="O173">
        <v>1</v>
      </c>
      <c r="P173" t="s">
        <v>494</v>
      </c>
      <c r="Q173">
        <v>2</v>
      </c>
      <c r="R173" t="s">
        <v>300</v>
      </c>
    </row>
    <row r="174" spans="1:18" x14ac:dyDescent="0.3">
      <c r="A174">
        <v>7</v>
      </c>
      <c r="B174" t="s">
        <v>10827</v>
      </c>
      <c r="C174" t="s">
        <v>263</v>
      </c>
      <c r="D174" t="s">
        <v>5226</v>
      </c>
      <c r="E174" t="s">
        <v>1536</v>
      </c>
      <c r="F174" t="s">
        <v>350</v>
      </c>
      <c r="G174" t="s">
        <v>1392</v>
      </c>
      <c r="H174" t="s">
        <v>842</v>
      </c>
      <c r="J174">
        <v>17</v>
      </c>
      <c r="K174">
        <v>24</v>
      </c>
      <c r="L174" s="1" t="s">
        <v>350</v>
      </c>
      <c r="M174" t="s">
        <v>5228</v>
      </c>
      <c r="N174" t="s">
        <v>5229</v>
      </c>
      <c r="O174">
        <v>1</v>
      </c>
      <c r="P174" t="s">
        <v>331</v>
      </c>
      <c r="Q174">
        <v>1</v>
      </c>
      <c r="R174" t="s">
        <v>300</v>
      </c>
    </row>
    <row r="175" spans="1:18" x14ac:dyDescent="0.3">
      <c r="A175">
        <v>7</v>
      </c>
      <c r="B175" t="s">
        <v>10827</v>
      </c>
      <c r="C175" t="s">
        <v>263</v>
      </c>
      <c r="D175" t="s">
        <v>2396</v>
      </c>
      <c r="E175" t="s">
        <v>943</v>
      </c>
      <c r="F175" t="s">
        <v>453</v>
      </c>
      <c r="G175" t="s">
        <v>697</v>
      </c>
      <c r="H175" t="s">
        <v>977</v>
      </c>
      <c r="J175">
        <v>26</v>
      </c>
      <c r="K175">
        <v>28</v>
      </c>
      <c r="L175" s="1" t="s">
        <v>453</v>
      </c>
      <c r="M175" t="s">
        <v>2398</v>
      </c>
      <c r="N175" t="s">
        <v>2399</v>
      </c>
      <c r="O175">
        <v>7</v>
      </c>
      <c r="P175" t="s">
        <v>362</v>
      </c>
      <c r="Q175">
        <v>1</v>
      </c>
      <c r="R175" t="s">
        <v>300</v>
      </c>
    </row>
    <row r="176" spans="1:18" x14ac:dyDescent="0.3">
      <c r="A176">
        <v>8</v>
      </c>
      <c r="C176" t="s">
        <v>266</v>
      </c>
      <c r="D176" t="s">
        <v>889</v>
      </c>
      <c r="E176" t="s">
        <v>2043</v>
      </c>
      <c r="F176" t="s">
        <v>313</v>
      </c>
      <c r="G176" t="s">
        <v>308</v>
      </c>
      <c r="H176" t="s">
        <v>578</v>
      </c>
      <c r="J176">
        <v>15</v>
      </c>
      <c r="K176">
        <v>23</v>
      </c>
      <c r="L176" s="1" t="s">
        <v>313</v>
      </c>
      <c r="M176" t="s">
        <v>2045</v>
      </c>
      <c r="N176" t="s">
        <v>2046</v>
      </c>
      <c r="O176">
        <v>2</v>
      </c>
      <c r="P176" t="s">
        <v>347</v>
      </c>
      <c r="Q176">
        <v>1</v>
      </c>
      <c r="R176" t="s">
        <v>300</v>
      </c>
    </row>
    <row r="177" spans="1:18" x14ac:dyDescent="0.3">
      <c r="A177">
        <v>8</v>
      </c>
      <c r="C177" t="s">
        <v>266</v>
      </c>
      <c r="D177" t="s">
        <v>7420</v>
      </c>
      <c r="E177" t="s">
        <v>4335</v>
      </c>
      <c r="F177" t="s">
        <v>453</v>
      </c>
      <c r="G177" t="s">
        <v>412</v>
      </c>
      <c r="H177" t="s">
        <v>364</v>
      </c>
      <c r="J177">
        <v>25</v>
      </c>
      <c r="K177">
        <v>27</v>
      </c>
      <c r="L177" s="1" t="s">
        <v>453</v>
      </c>
      <c r="M177" t="s">
        <v>7422</v>
      </c>
      <c r="N177" t="s">
        <v>1658</v>
      </c>
      <c r="O177">
        <v>6</v>
      </c>
      <c r="P177" t="s">
        <v>399</v>
      </c>
      <c r="Q177">
        <v>2</v>
      </c>
      <c r="R177" t="s">
        <v>300</v>
      </c>
    </row>
    <row r="178" spans="1:18" x14ac:dyDescent="0.3">
      <c r="A178">
        <v>8</v>
      </c>
      <c r="C178" t="s">
        <v>266</v>
      </c>
      <c r="D178" t="s">
        <v>1953</v>
      </c>
      <c r="E178" t="s">
        <v>6734</v>
      </c>
      <c r="F178" t="s">
        <v>439</v>
      </c>
      <c r="G178" t="s">
        <v>880</v>
      </c>
      <c r="H178" t="s">
        <v>343</v>
      </c>
      <c r="J178">
        <v>9</v>
      </c>
      <c r="K178">
        <v>32</v>
      </c>
      <c r="L178" s="1" t="s">
        <v>439</v>
      </c>
      <c r="M178" t="s">
        <v>6736</v>
      </c>
      <c r="N178" t="s">
        <v>6737</v>
      </c>
      <c r="O178">
        <v>10</v>
      </c>
      <c r="P178" t="s">
        <v>331</v>
      </c>
      <c r="Q178">
        <v>1</v>
      </c>
      <c r="R178" t="s">
        <v>300</v>
      </c>
    </row>
    <row r="179" spans="1:18" x14ac:dyDescent="0.3">
      <c r="A179">
        <v>8</v>
      </c>
      <c r="C179" t="s">
        <v>266</v>
      </c>
      <c r="D179" t="s">
        <v>7477</v>
      </c>
      <c r="E179" t="s">
        <v>5763</v>
      </c>
      <c r="F179" t="s">
        <v>350</v>
      </c>
      <c r="G179" t="s">
        <v>390</v>
      </c>
      <c r="H179" t="s">
        <v>595</v>
      </c>
      <c r="J179">
        <v>17</v>
      </c>
      <c r="K179">
        <v>29</v>
      </c>
      <c r="L179" s="1" t="s">
        <v>350</v>
      </c>
      <c r="M179" t="s">
        <v>7479</v>
      </c>
      <c r="N179" t="s">
        <v>3675</v>
      </c>
      <c r="O179">
        <v>7</v>
      </c>
      <c r="P179" t="s">
        <v>320</v>
      </c>
      <c r="Q179">
        <v>1</v>
      </c>
      <c r="R179" t="s">
        <v>300</v>
      </c>
    </row>
    <row r="180" spans="1:18" x14ac:dyDescent="0.3">
      <c r="A180">
        <v>8</v>
      </c>
      <c r="C180" t="s">
        <v>266</v>
      </c>
      <c r="D180" t="s">
        <v>3767</v>
      </c>
      <c r="E180" t="s">
        <v>3768</v>
      </c>
      <c r="F180" t="s">
        <v>350</v>
      </c>
      <c r="G180" t="s">
        <v>697</v>
      </c>
      <c r="H180" t="s">
        <v>752</v>
      </c>
      <c r="J180">
        <v>16</v>
      </c>
      <c r="K180">
        <v>22</v>
      </c>
      <c r="L180" s="1" t="s">
        <v>350</v>
      </c>
      <c r="M180" t="s">
        <v>3770</v>
      </c>
      <c r="N180" t="s">
        <v>3771</v>
      </c>
      <c r="O180">
        <v>1</v>
      </c>
      <c r="P180" t="s">
        <v>403</v>
      </c>
      <c r="Q180">
        <v>1</v>
      </c>
      <c r="R180" t="s">
        <v>300</v>
      </c>
    </row>
    <row r="181" spans="1:18" x14ac:dyDescent="0.3">
      <c r="A181">
        <v>8</v>
      </c>
      <c r="C181" t="s">
        <v>266</v>
      </c>
      <c r="D181" t="s">
        <v>1196</v>
      </c>
      <c r="E181" t="s">
        <v>2066</v>
      </c>
      <c r="F181" t="s">
        <v>453</v>
      </c>
      <c r="H181" t="s">
        <v>461</v>
      </c>
      <c r="J181">
        <v>33</v>
      </c>
      <c r="K181">
        <v>26</v>
      </c>
      <c r="L181" s="1" t="s">
        <v>453</v>
      </c>
      <c r="M181" t="s">
        <v>5286</v>
      </c>
      <c r="N181" t="s">
        <v>3670</v>
      </c>
      <c r="O181">
        <v>5</v>
      </c>
      <c r="P181" t="s">
        <v>331</v>
      </c>
      <c r="R181" t="s">
        <v>296</v>
      </c>
    </row>
    <row r="182" spans="1:18" x14ac:dyDescent="0.3">
      <c r="A182">
        <v>8</v>
      </c>
      <c r="C182" t="s">
        <v>266</v>
      </c>
      <c r="D182" t="s">
        <v>4138</v>
      </c>
      <c r="E182" t="s">
        <v>620</v>
      </c>
      <c r="F182" t="s">
        <v>350</v>
      </c>
      <c r="G182" t="s">
        <v>748</v>
      </c>
      <c r="H182" t="s">
        <v>727</v>
      </c>
      <c r="J182">
        <v>19</v>
      </c>
      <c r="K182">
        <v>25</v>
      </c>
      <c r="L182" s="1" t="s">
        <v>350</v>
      </c>
      <c r="M182" t="s">
        <v>4140</v>
      </c>
      <c r="N182" t="s">
        <v>2652</v>
      </c>
      <c r="O182">
        <v>4</v>
      </c>
      <c r="P182" t="s">
        <v>331</v>
      </c>
      <c r="Q182">
        <v>1</v>
      </c>
      <c r="R182" t="s">
        <v>300</v>
      </c>
    </row>
    <row r="183" spans="1:18" x14ac:dyDescent="0.3">
      <c r="A183">
        <v>8</v>
      </c>
      <c r="C183" t="s">
        <v>266</v>
      </c>
      <c r="D183" t="s">
        <v>6394</v>
      </c>
      <c r="E183" t="s">
        <v>7962</v>
      </c>
      <c r="F183" t="s">
        <v>453</v>
      </c>
      <c r="G183" t="s">
        <v>647</v>
      </c>
      <c r="H183" t="s">
        <v>319</v>
      </c>
      <c r="J183">
        <v>33</v>
      </c>
      <c r="K183">
        <v>23</v>
      </c>
      <c r="L183" s="1" t="s">
        <v>453</v>
      </c>
      <c r="M183" t="s">
        <v>9744</v>
      </c>
      <c r="N183" t="s">
        <v>9745</v>
      </c>
      <c r="O183">
        <v>2</v>
      </c>
      <c r="P183" t="s">
        <v>403</v>
      </c>
      <c r="Q183">
        <v>1</v>
      </c>
      <c r="R183" t="s">
        <v>300</v>
      </c>
    </row>
    <row r="184" spans="1:18" x14ac:dyDescent="0.3">
      <c r="A184">
        <v>8</v>
      </c>
      <c r="C184" t="s">
        <v>266</v>
      </c>
      <c r="D184" t="s">
        <v>2396</v>
      </c>
      <c r="E184" t="s">
        <v>1571</v>
      </c>
      <c r="F184" t="s">
        <v>313</v>
      </c>
      <c r="G184" t="s">
        <v>337</v>
      </c>
      <c r="H184" t="s">
        <v>595</v>
      </c>
      <c r="J184">
        <v>8</v>
      </c>
      <c r="K184">
        <v>22</v>
      </c>
      <c r="L184" s="1" t="s">
        <v>313</v>
      </c>
      <c r="M184" t="s">
        <v>5153</v>
      </c>
      <c r="N184" t="s">
        <v>5154</v>
      </c>
      <c r="O184">
        <v>1</v>
      </c>
      <c r="P184" t="s">
        <v>347</v>
      </c>
      <c r="Q184">
        <v>1</v>
      </c>
      <c r="R184" t="s">
        <v>300</v>
      </c>
    </row>
    <row r="185" spans="1:18" x14ac:dyDescent="0.3">
      <c r="A185">
        <v>8</v>
      </c>
      <c r="C185" t="s">
        <v>266</v>
      </c>
      <c r="D185" t="s">
        <v>333</v>
      </c>
      <c r="E185" t="s">
        <v>2430</v>
      </c>
      <c r="F185" t="s">
        <v>350</v>
      </c>
      <c r="H185" t="s">
        <v>535</v>
      </c>
      <c r="J185">
        <v>14</v>
      </c>
      <c r="K185">
        <v>32</v>
      </c>
      <c r="L185" s="1" t="s">
        <v>350</v>
      </c>
      <c r="M185" t="s">
        <v>6074</v>
      </c>
      <c r="N185" t="s">
        <v>6075</v>
      </c>
      <c r="O185">
        <v>10</v>
      </c>
      <c r="P185" t="s">
        <v>310</v>
      </c>
      <c r="R185" t="s">
        <v>296</v>
      </c>
    </row>
    <row r="186" spans="1:18" x14ac:dyDescent="0.3">
      <c r="A186">
        <v>8</v>
      </c>
      <c r="C186" t="s">
        <v>266</v>
      </c>
      <c r="D186" t="s">
        <v>3027</v>
      </c>
      <c r="E186" t="s">
        <v>315</v>
      </c>
      <c r="F186" t="s">
        <v>350</v>
      </c>
      <c r="G186" t="s">
        <v>724</v>
      </c>
      <c r="H186" t="s">
        <v>358</v>
      </c>
      <c r="J186">
        <v>11</v>
      </c>
      <c r="K186">
        <v>29</v>
      </c>
      <c r="L186" s="1" t="s">
        <v>350</v>
      </c>
      <c r="M186" t="s">
        <v>3915</v>
      </c>
      <c r="N186" t="s">
        <v>910</v>
      </c>
      <c r="O186">
        <v>7</v>
      </c>
      <c r="P186" t="s">
        <v>347</v>
      </c>
      <c r="Q186">
        <v>1</v>
      </c>
      <c r="R186" t="s">
        <v>300</v>
      </c>
    </row>
    <row r="187" spans="1:18" x14ac:dyDescent="0.3">
      <c r="A187">
        <v>8</v>
      </c>
      <c r="C187" t="s">
        <v>266</v>
      </c>
      <c r="D187" t="s">
        <v>957</v>
      </c>
      <c r="E187" t="s">
        <v>859</v>
      </c>
      <c r="F187" t="s">
        <v>350</v>
      </c>
      <c r="G187" t="s">
        <v>710</v>
      </c>
      <c r="H187" t="s">
        <v>600</v>
      </c>
      <c r="I187" t="s">
        <v>388</v>
      </c>
      <c r="J187">
        <v>10</v>
      </c>
      <c r="K187">
        <v>30</v>
      </c>
      <c r="L187" s="1" t="s">
        <v>350</v>
      </c>
      <c r="M187" t="s">
        <v>8139</v>
      </c>
      <c r="N187" t="s">
        <v>897</v>
      </c>
      <c r="O187">
        <v>7</v>
      </c>
      <c r="P187" t="s">
        <v>399</v>
      </c>
      <c r="Q187">
        <v>1</v>
      </c>
      <c r="R187" t="s">
        <v>300</v>
      </c>
    </row>
    <row r="188" spans="1:18" x14ac:dyDescent="0.3">
      <c r="A188">
        <v>8</v>
      </c>
      <c r="C188" t="s">
        <v>266</v>
      </c>
      <c r="D188" t="s">
        <v>502</v>
      </c>
      <c r="E188" t="s">
        <v>3848</v>
      </c>
      <c r="F188" t="s">
        <v>439</v>
      </c>
      <c r="G188" t="s">
        <v>1392</v>
      </c>
      <c r="H188" t="s">
        <v>653</v>
      </c>
      <c r="J188">
        <v>8</v>
      </c>
      <c r="K188">
        <v>28</v>
      </c>
      <c r="L188" s="1" t="s">
        <v>439</v>
      </c>
      <c r="M188" t="s">
        <v>3850</v>
      </c>
      <c r="N188" t="s">
        <v>3851</v>
      </c>
      <c r="O188">
        <v>6</v>
      </c>
      <c r="P188" t="s">
        <v>320</v>
      </c>
      <c r="Q188">
        <v>1</v>
      </c>
      <c r="R188" t="s">
        <v>300</v>
      </c>
    </row>
    <row r="189" spans="1:18" x14ac:dyDescent="0.3">
      <c r="A189">
        <v>8</v>
      </c>
      <c r="C189" t="s">
        <v>266</v>
      </c>
      <c r="D189" t="s">
        <v>690</v>
      </c>
      <c r="E189" t="s">
        <v>5489</v>
      </c>
      <c r="F189" t="s">
        <v>323</v>
      </c>
      <c r="G189" t="s">
        <v>647</v>
      </c>
      <c r="H189" t="s">
        <v>702</v>
      </c>
      <c r="J189">
        <v>82</v>
      </c>
      <c r="K189">
        <v>29</v>
      </c>
      <c r="L189" s="1" t="s">
        <v>323</v>
      </c>
      <c r="M189" t="s">
        <v>5491</v>
      </c>
      <c r="N189" t="s">
        <v>5492</v>
      </c>
      <c r="O189">
        <v>8</v>
      </c>
      <c r="P189" t="s">
        <v>305</v>
      </c>
      <c r="Q189">
        <v>1</v>
      </c>
      <c r="R189" t="s">
        <v>300</v>
      </c>
    </row>
    <row r="190" spans="1:18" x14ac:dyDescent="0.3">
      <c r="A190">
        <v>8</v>
      </c>
      <c r="C190" t="s">
        <v>266</v>
      </c>
      <c r="D190" t="s">
        <v>2677</v>
      </c>
      <c r="E190" t="s">
        <v>546</v>
      </c>
      <c r="F190" t="s">
        <v>350</v>
      </c>
      <c r="G190" t="s">
        <v>555</v>
      </c>
      <c r="H190" t="s">
        <v>842</v>
      </c>
      <c r="J190">
        <v>13</v>
      </c>
      <c r="K190">
        <v>24</v>
      </c>
      <c r="L190" s="1" t="s">
        <v>350</v>
      </c>
      <c r="M190" t="s">
        <v>2679</v>
      </c>
      <c r="N190" t="s">
        <v>2680</v>
      </c>
      <c r="O190">
        <v>2</v>
      </c>
      <c r="P190" t="s">
        <v>362</v>
      </c>
      <c r="Q190">
        <v>2</v>
      </c>
      <c r="R190" t="s">
        <v>300</v>
      </c>
    </row>
    <row r="191" spans="1:18" x14ac:dyDescent="0.3">
      <c r="A191">
        <v>8</v>
      </c>
      <c r="C191" t="s">
        <v>266</v>
      </c>
      <c r="D191" t="s">
        <v>734</v>
      </c>
      <c r="E191" t="s">
        <v>3998</v>
      </c>
      <c r="F191" t="s">
        <v>350</v>
      </c>
      <c r="G191" t="s">
        <v>299</v>
      </c>
      <c r="H191" t="s">
        <v>834</v>
      </c>
      <c r="J191">
        <v>12</v>
      </c>
      <c r="K191">
        <v>29</v>
      </c>
      <c r="L191" s="1" t="s">
        <v>350</v>
      </c>
      <c r="M191" t="s">
        <v>5023</v>
      </c>
      <c r="N191" t="s">
        <v>1391</v>
      </c>
      <c r="O191">
        <v>7</v>
      </c>
      <c r="P191" t="s">
        <v>403</v>
      </c>
      <c r="Q191">
        <v>1</v>
      </c>
      <c r="R191" t="s">
        <v>300</v>
      </c>
    </row>
    <row r="192" spans="1:18" x14ac:dyDescent="0.3">
      <c r="A192">
        <v>8</v>
      </c>
      <c r="C192" t="s">
        <v>266</v>
      </c>
      <c r="D192" t="s">
        <v>502</v>
      </c>
      <c r="E192" t="s">
        <v>2438</v>
      </c>
      <c r="F192" t="s">
        <v>350</v>
      </c>
      <c r="H192" t="s">
        <v>699</v>
      </c>
      <c r="J192">
        <v>15</v>
      </c>
      <c r="K192">
        <v>35</v>
      </c>
      <c r="L192" s="1" t="s">
        <v>350</v>
      </c>
      <c r="M192" t="s">
        <v>5924</v>
      </c>
      <c r="N192" t="s">
        <v>8299</v>
      </c>
      <c r="O192">
        <v>13</v>
      </c>
      <c r="P192" t="s">
        <v>426</v>
      </c>
      <c r="R192" t="s">
        <v>296</v>
      </c>
    </row>
    <row r="193" spans="1:18" x14ac:dyDescent="0.3">
      <c r="A193">
        <v>8</v>
      </c>
      <c r="C193" t="s">
        <v>266</v>
      </c>
      <c r="D193" t="s">
        <v>1361</v>
      </c>
      <c r="E193" t="s">
        <v>4919</v>
      </c>
      <c r="F193" t="s">
        <v>313</v>
      </c>
      <c r="G193" t="s">
        <v>539</v>
      </c>
      <c r="H193" t="s">
        <v>614</v>
      </c>
      <c r="I193" t="s">
        <v>388</v>
      </c>
      <c r="J193">
        <v>10</v>
      </c>
      <c r="K193">
        <v>27</v>
      </c>
      <c r="L193" s="1" t="s">
        <v>313</v>
      </c>
      <c r="M193" t="s">
        <v>4921</v>
      </c>
      <c r="N193" t="s">
        <v>4922</v>
      </c>
      <c r="O193">
        <v>5</v>
      </c>
      <c r="P193" t="s">
        <v>347</v>
      </c>
      <c r="Q193">
        <v>1</v>
      </c>
      <c r="R193" t="s">
        <v>300</v>
      </c>
    </row>
    <row r="194" spans="1:18" x14ac:dyDescent="0.3">
      <c r="A194">
        <v>8</v>
      </c>
      <c r="C194" t="s">
        <v>266</v>
      </c>
      <c r="D194" t="s">
        <v>2854</v>
      </c>
      <c r="E194" t="s">
        <v>10551</v>
      </c>
      <c r="F194" t="s">
        <v>350</v>
      </c>
      <c r="H194" t="s">
        <v>319</v>
      </c>
      <c r="J194">
        <v>15</v>
      </c>
      <c r="K194">
        <v>32</v>
      </c>
      <c r="L194" s="1" t="s">
        <v>350</v>
      </c>
      <c r="M194" t="s">
        <v>10553</v>
      </c>
      <c r="N194" t="s">
        <v>3143</v>
      </c>
      <c r="O194">
        <v>11</v>
      </c>
      <c r="P194" t="s">
        <v>310</v>
      </c>
      <c r="R194" t="s">
        <v>296</v>
      </c>
    </row>
    <row r="195" spans="1:18" x14ac:dyDescent="0.3">
      <c r="A195">
        <v>8</v>
      </c>
      <c r="C195" t="s">
        <v>266</v>
      </c>
      <c r="D195" t="s">
        <v>5609</v>
      </c>
      <c r="E195" t="s">
        <v>5610</v>
      </c>
      <c r="F195" t="s">
        <v>453</v>
      </c>
      <c r="H195" t="s">
        <v>578</v>
      </c>
      <c r="J195">
        <v>46</v>
      </c>
      <c r="K195">
        <v>24</v>
      </c>
      <c r="L195" s="1" t="s">
        <v>453</v>
      </c>
      <c r="M195" t="s">
        <v>5612</v>
      </c>
      <c r="N195" t="s">
        <v>5394</v>
      </c>
      <c r="O195">
        <v>2</v>
      </c>
      <c r="P195" t="s">
        <v>362</v>
      </c>
      <c r="R195" t="s">
        <v>296</v>
      </c>
    </row>
    <row r="196" spans="1:18" x14ac:dyDescent="0.3">
      <c r="A196">
        <v>8</v>
      </c>
      <c r="C196" t="s">
        <v>266</v>
      </c>
      <c r="D196" t="s">
        <v>2812</v>
      </c>
      <c r="E196" t="s">
        <v>4081</v>
      </c>
      <c r="F196" t="s">
        <v>323</v>
      </c>
      <c r="H196" t="s">
        <v>1618</v>
      </c>
      <c r="J196">
        <v>87</v>
      </c>
      <c r="K196">
        <v>30</v>
      </c>
      <c r="L196" s="1" t="s">
        <v>323</v>
      </c>
      <c r="M196" t="s">
        <v>7933</v>
      </c>
      <c r="N196" t="s">
        <v>4150</v>
      </c>
      <c r="O196">
        <v>9</v>
      </c>
      <c r="P196" t="s">
        <v>305</v>
      </c>
      <c r="R196" t="s">
        <v>296</v>
      </c>
    </row>
    <row r="197" spans="1:18" x14ac:dyDescent="0.3">
      <c r="A197">
        <v>8</v>
      </c>
      <c r="C197" t="s">
        <v>266</v>
      </c>
      <c r="D197" t="s">
        <v>1374</v>
      </c>
      <c r="E197" t="s">
        <v>1720</v>
      </c>
      <c r="F197" t="s">
        <v>453</v>
      </c>
      <c r="G197" t="s">
        <v>555</v>
      </c>
      <c r="H197" t="s">
        <v>1273</v>
      </c>
      <c r="J197">
        <v>22</v>
      </c>
      <c r="K197">
        <v>25</v>
      </c>
      <c r="L197" s="1" t="s">
        <v>453</v>
      </c>
      <c r="M197" t="s">
        <v>7695</v>
      </c>
      <c r="N197" t="s">
        <v>2414</v>
      </c>
      <c r="O197">
        <v>3</v>
      </c>
      <c r="P197" t="s">
        <v>320</v>
      </c>
      <c r="Q197">
        <v>1</v>
      </c>
      <c r="R197" t="s">
        <v>300</v>
      </c>
    </row>
    <row r="198" spans="1:18" x14ac:dyDescent="0.3">
      <c r="A198">
        <v>8</v>
      </c>
      <c r="C198" t="s">
        <v>266</v>
      </c>
      <c r="D198" t="s">
        <v>389</v>
      </c>
      <c r="E198" t="s">
        <v>5069</v>
      </c>
      <c r="F198" t="s">
        <v>453</v>
      </c>
      <c r="G198" t="s">
        <v>1208</v>
      </c>
      <c r="H198" t="s">
        <v>414</v>
      </c>
      <c r="J198">
        <v>27</v>
      </c>
      <c r="K198">
        <v>21</v>
      </c>
      <c r="L198" s="1" t="s">
        <v>453</v>
      </c>
      <c r="M198" t="s">
        <v>5071</v>
      </c>
      <c r="N198" t="s">
        <v>5072</v>
      </c>
      <c r="O198">
        <v>1</v>
      </c>
      <c r="P198" t="s">
        <v>362</v>
      </c>
      <c r="Q198">
        <v>2</v>
      </c>
      <c r="R198" t="s">
        <v>300</v>
      </c>
    </row>
    <row r="199" spans="1:18" x14ac:dyDescent="0.3">
      <c r="A199">
        <v>8</v>
      </c>
      <c r="C199" t="s">
        <v>266</v>
      </c>
      <c r="D199" t="s">
        <v>1426</v>
      </c>
      <c r="E199" t="s">
        <v>523</v>
      </c>
      <c r="F199" t="s">
        <v>313</v>
      </c>
      <c r="G199" t="s">
        <v>418</v>
      </c>
      <c r="H199" t="s">
        <v>818</v>
      </c>
      <c r="J199">
        <v>3</v>
      </c>
      <c r="K199">
        <v>30</v>
      </c>
      <c r="L199" s="1" t="s">
        <v>313</v>
      </c>
      <c r="M199" t="s">
        <v>10795</v>
      </c>
      <c r="N199" t="s">
        <v>7385</v>
      </c>
      <c r="O199">
        <v>7</v>
      </c>
      <c r="P199" t="s">
        <v>362</v>
      </c>
      <c r="Q199">
        <v>1</v>
      </c>
      <c r="R199" t="s">
        <v>300</v>
      </c>
    </row>
    <row r="200" spans="1:18" x14ac:dyDescent="0.3">
      <c r="A200">
        <v>8</v>
      </c>
      <c r="C200" t="s">
        <v>266</v>
      </c>
      <c r="D200" t="s">
        <v>8461</v>
      </c>
      <c r="E200" t="s">
        <v>8462</v>
      </c>
      <c r="F200" t="s">
        <v>453</v>
      </c>
      <c r="H200" t="s">
        <v>444</v>
      </c>
      <c r="J200">
        <v>29</v>
      </c>
      <c r="K200">
        <v>32</v>
      </c>
      <c r="L200" s="1" t="s">
        <v>453</v>
      </c>
      <c r="M200" t="s">
        <v>8464</v>
      </c>
      <c r="N200" t="s">
        <v>8465</v>
      </c>
      <c r="O200">
        <v>9</v>
      </c>
      <c r="P200" t="s">
        <v>310</v>
      </c>
      <c r="R200" t="s">
        <v>296</v>
      </c>
    </row>
    <row r="201" spans="1:18" x14ac:dyDescent="0.3">
      <c r="A201">
        <v>9</v>
      </c>
      <c r="C201" t="s">
        <v>268</v>
      </c>
      <c r="D201" t="s">
        <v>1088</v>
      </c>
      <c r="E201" t="s">
        <v>3777</v>
      </c>
      <c r="F201" t="s">
        <v>350</v>
      </c>
      <c r="G201" t="s">
        <v>418</v>
      </c>
      <c r="H201" t="s">
        <v>733</v>
      </c>
      <c r="J201">
        <v>16</v>
      </c>
      <c r="K201">
        <v>25</v>
      </c>
      <c r="L201" s="1" t="s">
        <v>350</v>
      </c>
      <c r="M201" t="s">
        <v>3779</v>
      </c>
      <c r="N201" t="s">
        <v>1800</v>
      </c>
      <c r="O201">
        <v>4</v>
      </c>
      <c r="P201" t="s">
        <v>403</v>
      </c>
      <c r="Q201">
        <v>1</v>
      </c>
      <c r="R201" t="s">
        <v>300</v>
      </c>
    </row>
    <row r="202" spans="1:18" x14ac:dyDescent="0.3">
      <c r="A202">
        <v>9</v>
      </c>
      <c r="C202" t="s">
        <v>268</v>
      </c>
      <c r="D202" t="s">
        <v>3073</v>
      </c>
      <c r="E202" t="s">
        <v>2389</v>
      </c>
      <c r="F202" t="s">
        <v>350</v>
      </c>
      <c r="G202" t="s">
        <v>342</v>
      </c>
      <c r="H202" t="s">
        <v>977</v>
      </c>
      <c r="J202">
        <v>11</v>
      </c>
      <c r="K202">
        <v>35</v>
      </c>
      <c r="L202" s="1" t="s">
        <v>350</v>
      </c>
      <c r="M202" t="s">
        <v>9821</v>
      </c>
      <c r="N202" t="s">
        <v>9322</v>
      </c>
      <c r="O202">
        <v>15</v>
      </c>
      <c r="P202" t="s">
        <v>320</v>
      </c>
      <c r="Q202">
        <v>1</v>
      </c>
      <c r="R202" t="s">
        <v>300</v>
      </c>
    </row>
    <row r="203" spans="1:18" x14ac:dyDescent="0.3">
      <c r="A203">
        <v>9</v>
      </c>
      <c r="C203" t="s">
        <v>268</v>
      </c>
      <c r="D203" t="s">
        <v>10171</v>
      </c>
      <c r="E203" t="s">
        <v>516</v>
      </c>
      <c r="F203" t="s">
        <v>453</v>
      </c>
      <c r="G203" t="s">
        <v>308</v>
      </c>
      <c r="H203" t="s">
        <v>578</v>
      </c>
      <c r="J203">
        <v>31</v>
      </c>
      <c r="K203">
        <v>24</v>
      </c>
      <c r="L203" s="1" t="s">
        <v>453</v>
      </c>
      <c r="M203" t="s">
        <v>10173</v>
      </c>
      <c r="N203" t="s">
        <v>10174</v>
      </c>
      <c r="O203">
        <v>1</v>
      </c>
      <c r="P203" t="s">
        <v>310</v>
      </c>
      <c r="Q203">
        <v>5</v>
      </c>
      <c r="R203" t="s">
        <v>300</v>
      </c>
    </row>
    <row r="204" spans="1:18" x14ac:dyDescent="0.3">
      <c r="A204">
        <v>9</v>
      </c>
      <c r="C204" t="s">
        <v>268</v>
      </c>
      <c r="D204" t="s">
        <v>3755</v>
      </c>
      <c r="E204" t="s">
        <v>1036</v>
      </c>
      <c r="F204" t="s">
        <v>453</v>
      </c>
      <c r="H204" t="s">
        <v>438</v>
      </c>
      <c r="J204">
        <v>24</v>
      </c>
      <c r="K204">
        <v>33</v>
      </c>
      <c r="L204" s="1" t="s">
        <v>453</v>
      </c>
      <c r="M204" t="s">
        <v>3757</v>
      </c>
      <c r="N204" t="s">
        <v>3758</v>
      </c>
      <c r="O204">
        <v>12</v>
      </c>
      <c r="P204" t="s">
        <v>362</v>
      </c>
      <c r="R204" t="s">
        <v>296</v>
      </c>
    </row>
    <row r="205" spans="1:18" x14ac:dyDescent="0.3">
      <c r="A205">
        <v>9</v>
      </c>
      <c r="C205" t="s">
        <v>268</v>
      </c>
      <c r="D205" t="s">
        <v>1322</v>
      </c>
      <c r="E205" t="s">
        <v>1129</v>
      </c>
      <c r="F205" t="s">
        <v>453</v>
      </c>
      <c r="G205" t="s">
        <v>672</v>
      </c>
      <c r="H205" t="s">
        <v>931</v>
      </c>
      <c r="J205">
        <v>29</v>
      </c>
      <c r="K205">
        <v>25</v>
      </c>
      <c r="L205" s="1" t="s">
        <v>453</v>
      </c>
      <c r="M205" t="s">
        <v>10445</v>
      </c>
      <c r="N205" t="s">
        <v>2192</v>
      </c>
      <c r="O205">
        <v>4</v>
      </c>
      <c r="P205" t="s">
        <v>494</v>
      </c>
      <c r="Q205">
        <v>2</v>
      </c>
      <c r="R205" t="s">
        <v>300</v>
      </c>
    </row>
    <row r="206" spans="1:18" x14ac:dyDescent="0.3">
      <c r="A206">
        <v>9</v>
      </c>
      <c r="C206" t="s">
        <v>268</v>
      </c>
      <c r="D206" t="s">
        <v>1711</v>
      </c>
      <c r="E206" t="s">
        <v>691</v>
      </c>
      <c r="F206" t="s">
        <v>453</v>
      </c>
      <c r="G206" t="s">
        <v>539</v>
      </c>
      <c r="H206" t="s">
        <v>818</v>
      </c>
      <c r="J206">
        <v>26</v>
      </c>
      <c r="K206">
        <v>26</v>
      </c>
      <c r="L206" s="1" t="s">
        <v>453</v>
      </c>
      <c r="M206" t="s">
        <v>9921</v>
      </c>
      <c r="N206" t="s">
        <v>1528</v>
      </c>
      <c r="O206">
        <v>4</v>
      </c>
      <c r="P206" t="s">
        <v>362</v>
      </c>
      <c r="Q206">
        <v>1</v>
      </c>
      <c r="R206" t="s">
        <v>300</v>
      </c>
    </row>
    <row r="207" spans="1:18" x14ac:dyDescent="0.3">
      <c r="A207">
        <v>9</v>
      </c>
      <c r="C207" t="s">
        <v>268</v>
      </c>
      <c r="D207" t="s">
        <v>6381</v>
      </c>
      <c r="E207" t="s">
        <v>829</v>
      </c>
      <c r="F207" t="s">
        <v>323</v>
      </c>
      <c r="G207" t="s">
        <v>555</v>
      </c>
      <c r="H207" t="s">
        <v>1056</v>
      </c>
      <c r="I207" t="s">
        <v>1067</v>
      </c>
      <c r="J207">
        <v>81</v>
      </c>
      <c r="K207">
        <v>23</v>
      </c>
      <c r="L207" s="1" t="s">
        <v>323</v>
      </c>
      <c r="M207" t="s">
        <v>6383</v>
      </c>
      <c r="N207" t="s">
        <v>3285</v>
      </c>
      <c r="O207">
        <v>2</v>
      </c>
      <c r="P207" t="s">
        <v>320</v>
      </c>
      <c r="Q207">
        <v>2</v>
      </c>
      <c r="R207" t="s">
        <v>300</v>
      </c>
    </row>
    <row r="208" spans="1:18" x14ac:dyDescent="0.3">
      <c r="A208">
        <v>9</v>
      </c>
      <c r="C208" t="s">
        <v>268</v>
      </c>
      <c r="D208" t="s">
        <v>340</v>
      </c>
      <c r="E208" t="s">
        <v>10303</v>
      </c>
      <c r="F208" t="s">
        <v>453</v>
      </c>
      <c r="G208" t="s">
        <v>390</v>
      </c>
      <c r="H208" t="s">
        <v>312</v>
      </c>
      <c r="I208" t="s">
        <v>388</v>
      </c>
      <c r="J208">
        <v>30</v>
      </c>
      <c r="K208">
        <v>24</v>
      </c>
      <c r="L208" s="1" t="s">
        <v>453</v>
      </c>
      <c r="M208" t="s">
        <v>10305</v>
      </c>
      <c r="N208" t="s">
        <v>6162</v>
      </c>
      <c r="O208">
        <v>2</v>
      </c>
      <c r="P208" t="s">
        <v>403</v>
      </c>
      <c r="Q208">
        <v>3</v>
      </c>
      <c r="R208" t="s">
        <v>300</v>
      </c>
    </row>
    <row r="209" spans="1:18" x14ac:dyDescent="0.3">
      <c r="A209">
        <v>9</v>
      </c>
      <c r="C209" t="s">
        <v>268</v>
      </c>
      <c r="D209" t="s">
        <v>604</v>
      </c>
      <c r="E209" t="s">
        <v>2835</v>
      </c>
      <c r="F209" t="s">
        <v>350</v>
      </c>
      <c r="G209" t="s">
        <v>337</v>
      </c>
      <c r="H209" t="s">
        <v>842</v>
      </c>
      <c r="J209">
        <v>17</v>
      </c>
      <c r="K209">
        <v>22</v>
      </c>
      <c r="L209" s="1" t="s">
        <v>350</v>
      </c>
      <c r="M209" t="s">
        <v>2837</v>
      </c>
      <c r="N209" t="s">
        <v>1601</v>
      </c>
      <c r="O209">
        <v>1</v>
      </c>
      <c r="P209" t="s">
        <v>331</v>
      </c>
      <c r="Q209">
        <v>2</v>
      </c>
      <c r="R209" t="s">
        <v>300</v>
      </c>
    </row>
    <row r="210" spans="1:18" x14ac:dyDescent="0.3">
      <c r="A210">
        <v>9</v>
      </c>
      <c r="C210" t="s">
        <v>268</v>
      </c>
      <c r="D210" t="s">
        <v>938</v>
      </c>
      <c r="E210" t="s">
        <v>7174</v>
      </c>
      <c r="F210" t="s">
        <v>350</v>
      </c>
      <c r="G210" t="s">
        <v>491</v>
      </c>
      <c r="H210" t="s">
        <v>794</v>
      </c>
      <c r="J210">
        <v>11</v>
      </c>
      <c r="K210">
        <v>33</v>
      </c>
      <c r="L210" s="1" t="s">
        <v>350</v>
      </c>
      <c r="M210" t="s">
        <v>7176</v>
      </c>
      <c r="N210" t="s">
        <v>3682</v>
      </c>
      <c r="O210">
        <v>10</v>
      </c>
      <c r="P210" t="s">
        <v>403</v>
      </c>
      <c r="Q210">
        <v>1</v>
      </c>
      <c r="R210" t="s">
        <v>300</v>
      </c>
    </row>
    <row r="211" spans="1:18" x14ac:dyDescent="0.3">
      <c r="A211">
        <v>9</v>
      </c>
      <c r="C211" t="s">
        <v>268</v>
      </c>
      <c r="D211" t="s">
        <v>1025</v>
      </c>
      <c r="E211" t="s">
        <v>889</v>
      </c>
      <c r="F211" t="s">
        <v>350</v>
      </c>
      <c r="G211" t="s">
        <v>1392</v>
      </c>
      <c r="H211" t="s">
        <v>319</v>
      </c>
      <c r="J211">
        <v>81</v>
      </c>
      <c r="K211">
        <v>25</v>
      </c>
      <c r="L211" s="1" t="s">
        <v>350</v>
      </c>
      <c r="M211" t="s">
        <v>7004</v>
      </c>
      <c r="N211" t="s">
        <v>4169</v>
      </c>
      <c r="O211">
        <v>2</v>
      </c>
      <c r="P211" t="s">
        <v>295</v>
      </c>
      <c r="Q211">
        <v>2</v>
      </c>
      <c r="R211" t="s">
        <v>300</v>
      </c>
    </row>
    <row r="212" spans="1:18" x14ac:dyDescent="0.3">
      <c r="A212">
        <v>9</v>
      </c>
      <c r="C212" t="s">
        <v>268</v>
      </c>
      <c r="D212" t="s">
        <v>9183</v>
      </c>
      <c r="E212" t="s">
        <v>2066</v>
      </c>
      <c r="F212" t="s">
        <v>313</v>
      </c>
      <c r="G212" t="s">
        <v>373</v>
      </c>
      <c r="H212" t="s">
        <v>956</v>
      </c>
      <c r="J212">
        <v>7</v>
      </c>
      <c r="K212">
        <v>28</v>
      </c>
      <c r="L212" s="1" t="s">
        <v>313</v>
      </c>
      <c r="M212" t="s">
        <v>9185</v>
      </c>
      <c r="N212" t="s">
        <v>9186</v>
      </c>
      <c r="O212">
        <v>2</v>
      </c>
      <c r="P212" t="s">
        <v>347</v>
      </c>
      <c r="Q212">
        <v>2</v>
      </c>
      <c r="R212" t="s">
        <v>300</v>
      </c>
    </row>
    <row r="213" spans="1:18" x14ac:dyDescent="0.3">
      <c r="A213">
        <v>9</v>
      </c>
      <c r="C213" t="s">
        <v>268</v>
      </c>
      <c r="D213" t="s">
        <v>663</v>
      </c>
      <c r="E213" t="s">
        <v>1781</v>
      </c>
      <c r="F213" t="s">
        <v>313</v>
      </c>
      <c r="G213" t="s">
        <v>367</v>
      </c>
      <c r="H213" t="s">
        <v>578</v>
      </c>
      <c r="J213">
        <v>12</v>
      </c>
      <c r="K213">
        <v>35</v>
      </c>
      <c r="L213" s="1" t="s">
        <v>313</v>
      </c>
      <c r="M213" t="s">
        <v>1783</v>
      </c>
      <c r="N213" t="s">
        <v>1784</v>
      </c>
      <c r="O213">
        <v>14</v>
      </c>
      <c r="P213" t="s">
        <v>347</v>
      </c>
      <c r="Q213">
        <v>1</v>
      </c>
      <c r="R213" t="s">
        <v>300</v>
      </c>
    </row>
    <row r="214" spans="1:18" x14ac:dyDescent="0.3">
      <c r="A214">
        <v>9</v>
      </c>
      <c r="C214" t="s">
        <v>268</v>
      </c>
      <c r="D214" t="s">
        <v>945</v>
      </c>
      <c r="E214" t="s">
        <v>447</v>
      </c>
      <c r="F214" t="s">
        <v>350</v>
      </c>
      <c r="G214" t="s">
        <v>922</v>
      </c>
      <c r="H214" t="s">
        <v>782</v>
      </c>
      <c r="J214">
        <v>13</v>
      </c>
      <c r="K214">
        <v>23</v>
      </c>
      <c r="L214" s="1" t="s">
        <v>350</v>
      </c>
      <c r="M214" t="s">
        <v>8342</v>
      </c>
      <c r="N214" t="s">
        <v>8343</v>
      </c>
      <c r="O214">
        <v>1</v>
      </c>
      <c r="P214" t="s">
        <v>362</v>
      </c>
      <c r="Q214">
        <v>1</v>
      </c>
      <c r="R214" t="s">
        <v>300</v>
      </c>
    </row>
    <row r="215" spans="1:18" x14ac:dyDescent="0.3">
      <c r="A215">
        <v>9</v>
      </c>
      <c r="C215" t="s">
        <v>268</v>
      </c>
      <c r="D215" t="s">
        <v>604</v>
      </c>
      <c r="E215" t="s">
        <v>895</v>
      </c>
      <c r="F215" t="s">
        <v>323</v>
      </c>
      <c r="G215" t="s">
        <v>446</v>
      </c>
      <c r="H215" t="s">
        <v>334</v>
      </c>
      <c r="J215">
        <v>86</v>
      </c>
      <c r="K215">
        <v>29</v>
      </c>
      <c r="L215" s="1" t="s">
        <v>323</v>
      </c>
      <c r="M215" t="s">
        <v>4485</v>
      </c>
      <c r="N215" t="s">
        <v>4486</v>
      </c>
      <c r="O215">
        <v>6</v>
      </c>
      <c r="P215" t="s">
        <v>347</v>
      </c>
      <c r="Q215">
        <v>1</v>
      </c>
      <c r="R215" t="s">
        <v>300</v>
      </c>
    </row>
    <row r="216" spans="1:18" x14ac:dyDescent="0.3">
      <c r="A216">
        <v>9</v>
      </c>
      <c r="C216" t="s">
        <v>268</v>
      </c>
      <c r="D216" t="s">
        <v>7667</v>
      </c>
      <c r="E216" t="s">
        <v>1571</v>
      </c>
      <c r="F216" t="s">
        <v>350</v>
      </c>
      <c r="G216" t="s">
        <v>390</v>
      </c>
      <c r="H216" t="s">
        <v>834</v>
      </c>
      <c r="J216">
        <v>10</v>
      </c>
      <c r="K216">
        <v>32</v>
      </c>
      <c r="L216" s="1" t="s">
        <v>350</v>
      </c>
      <c r="M216" t="s">
        <v>7669</v>
      </c>
      <c r="N216" t="s">
        <v>5237</v>
      </c>
      <c r="O216">
        <v>11</v>
      </c>
      <c r="P216" t="s">
        <v>403</v>
      </c>
      <c r="Q216">
        <v>1</v>
      </c>
      <c r="R216" t="s">
        <v>300</v>
      </c>
    </row>
    <row r="217" spans="1:18" x14ac:dyDescent="0.3">
      <c r="A217">
        <v>9</v>
      </c>
      <c r="C217" t="s">
        <v>268</v>
      </c>
      <c r="D217" t="s">
        <v>912</v>
      </c>
      <c r="E217" t="s">
        <v>7301</v>
      </c>
      <c r="F217" t="s">
        <v>439</v>
      </c>
      <c r="G217" t="s">
        <v>491</v>
      </c>
      <c r="H217" t="s">
        <v>438</v>
      </c>
      <c r="J217">
        <v>3</v>
      </c>
      <c r="K217">
        <v>35</v>
      </c>
      <c r="L217" s="1" t="s">
        <v>439</v>
      </c>
      <c r="M217" t="s">
        <v>7303</v>
      </c>
      <c r="N217" t="s">
        <v>7304</v>
      </c>
      <c r="O217">
        <v>13</v>
      </c>
      <c r="P217" t="s">
        <v>331</v>
      </c>
      <c r="Q217">
        <v>1</v>
      </c>
      <c r="R217" t="s">
        <v>300</v>
      </c>
    </row>
    <row r="218" spans="1:18" x14ac:dyDescent="0.3">
      <c r="A218">
        <v>9</v>
      </c>
      <c r="C218" t="s">
        <v>268</v>
      </c>
      <c r="D218" t="s">
        <v>2843</v>
      </c>
      <c r="E218" t="s">
        <v>784</v>
      </c>
      <c r="F218" t="s">
        <v>453</v>
      </c>
      <c r="G218" t="s">
        <v>573</v>
      </c>
      <c r="H218" t="s">
        <v>668</v>
      </c>
      <c r="J218">
        <v>34</v>
      </c>
      <c r="K218">
        <v>26</v>
      </c>
      <c r="L218" s="1" t="s">
        <v>453</v>
      </c>
      <c r="M218" t="s">
        <v>8790</v>
      </c>
      <c r="N218" t="s">
        <v>8791</v>
      </c>
      <c r="O218">
        <v>4</v>
      </c>
      <c r="P218" t="s">
        <v>362</v>
      </c>
      <c r="Q218">
        <v>3</v>
      </c>
      <c r="R218" t="s">
        <v>300</v>
      </c>
    </row>
    <row r="219" spans="1:18" x14ac:dyDescent="0.3">
      <c r="A219">
        <v>9</v>
      </c>
      <c r="C219" t="s">
        <v>268</v>
      </c>
      <c r="D219" t="s">
        <v>2590</v>
      </c>
      <c r="E219" t="s">
        <v>9461</v>
      </c>
      <c r="F219" t="s">
        <v>350</v>
      </c>
      <c r="G219" t="s">
        <v>304</v>
      </c>
      <c r="H219" t="s">
        <v>826</v>
      </c>
      <c r="J219">
        <v>17</v>
      </c>
      <c r="K219">
        <v>25</v>
      </c>
      <c r="L219" s="1" t="s">
        <v>350</v>
      </c>
      <c r="M219" t="s">
        <v>9463</v>
      </c>
      <c r="N219" t="s">
        <v>3754</v>
      </c>
      <c r="O219">
        <v>4</v>
      </c>
      <c r="P219" t="s">
        <v>426</v>
      </c>
      <c r="Q219">
        <v>1</v>
      </c>
      <c r="R219" t="s">
        <v>300</v>
      </c>
    </row>
    <row r="220" spans="1:18" x14ac:dyDescent="0.3">
      <c r="A220">
        <v>9</v>
      </c>
      <c r="C220" t="s">
        <v>268</v>
      </c>
      <c r="D220" t="s">
        <v>604</v>
      </c>
      <c r="E220" t="s">
        <v>366</v>
      </c>
      <c r="F220" t="s">
        <v>453</v>
      </c>
      <c r="G220" t="s">
        <v>304</v>
      </c>
      <c r="H220" t="s">
        <v>595</v>
      </c>
      <c r="J220">
        <v>20</v>
      </c>
      <c r="K220">
        <v>25</v>
      </c>
      <c r="L220" s="1" t="s">
        <v>453</v>
      </c>
      <c r="M220" t="s">
        <v>2951</v>
      </c>
      <c r="N220" t="s">
        <v>2952</v>
      </c>
      <c r="O220">
        <v>1</v>
      </c>
      <c r="P220" t="s">
        <v>331</v>
      </c>
      <c r="Q220">
        <v>3</v>
      </c>
      <c r="R220" t="s">
        <v>300</v>
      </c>
    </row>
    <row r="221" spans="1:18" x14ac:dyDescent="0.3">
      <c r="A221">
        <v>9</v>
      </c>
      <c r="C221" t="s">
        <v>268</v>
      </c>
      <c r="D221" t="s">
        <v>6782</v>
      </c>
      <c r="E221" t="s">
        <v>796</v>
      </c>
      <c r="F221" t="s">
        <v>453</v>
      </c>
      <c r="G221" t="s">
        <v>337</v>
      </c>
      <c r="H221" t="s">
        <v>956</v>
      </c>
      <c r="J221">
        <v>35</v>
      </c>
      <c r="K221">
        <v>24</v>
      </c>
      <c r="L221" s="1" t="s">
        <v>453</v>
      </c>
      <c r="M221" t="s">
        <v>6784</v>
      </c>
      <c r="N221" t="s">
        <v>6785</v>
      </c>
      <c r="O221">
        <v>1</v>
      </c>
      <c r="P221" t="s">
        <v>331</v>
      </c>
      <c r="Q221">
        <v>2</v>
      </c>
      <c r="R221" t="s">
        <v>300</v>
      </c>
    </row>
    <row r="222" spans="1:18" x14ac:dyDescent="0.3">
      <c r="A222">
        <v>9</v>
      </c>
      <c r="C222" t="s">
        <v>268</v>
      </c>
      <c r="D222" t="s">
        <v>580</v>
      </c>
      <c r="E222" t="s">
        <v>4176</v>
      </c>
      <c r="F222" t="s">
        <v>323</v>
      </c>
      <c r="G222" t="s">
        <v>481</v>
      </c>
      <c r="H222" t="s">
        <v>1395</v>
      </c>
      <c r="J222">
        <v>81</v>
      </c>
      <c r="K222">
        <v>24</v>
      </c>
      <c r="L222" s="1" t="s">
        <v>323</v>
      </c>
      <c r="M222" t="s">
        <v>4178</v>
      </c>
      <c r="N222" t="s">
        <v>499</v>
      </c>
      <c r="O222">
        <v>3</v>
      </c>
      <c r="P222" t="s">
        <v>426</v>
      </c>
      <c r="Q222">
        <v>1</v>
      </c>
      <c r="R222" t="s">
        <v>300</v>
      </c>
    </row>
    <row r="223" spans="1:18" x14ac:dyDescent="0.3">
      <c r="A223">
        <v>9</v>
      </c>
      <c r="C223" t="s">
        <v>268</v>
      </c>
      <c r="D223" t="s">
        <v>6315</v>
      </c>
      <c r="E223" t="s">
        <v>783</v>
      </c>
      <c r="F223" t="s">
        <v>453</v>
      </c>
      <c r="G223" t="s">
        <v>304</v>
      </c>
      <c r="H223" t="s">
        <v>782</v>
      </c>
      <c r="J223">
        <v>25</v>
      </c>
      <c r="K223">
        <v>23</v>
      </c>
      <c r="L223" s="1" t="s">
        <v>453</v>
      </c>
      <c r="M223" t="s">
        <v>6853</v>
      </c>
      <c r="N223" t="s">
        <v>2532</v>
      </c>
      <c r="O223">
        <v>2</v>
      </c>
      <c r="P223" t="s">
        <v>362</v>
      </c>
      <c r="Q223">
        <v>1</v>
      </c>
      <c r="R223" t="s">
        <v>300</v>
      </c>
    </row>
    <row r="224" spans="1:18" x14ac:dyDescent="0.3">
      <c r="A224">
        <v>9</v>
      </c>
      <c r="C224" t="s">
        <v>268</v>
      </c>
      <c r="D224" t="s">
        <v>601</v>
      </c>
      <c r="E224" t="s">
        <v>1671</v>
      </c>
      <c r="F224" t="s">
        <v>453</v>
      </c>
      <c r="G224" t="s">
        <v>329</v>
      </c>
      <c r="H224" t="s">
        <v>931</v>
      </c>
      <c r="J224">
        <v>30</v>
      </c>
      <c r="K224">
        <v>25</v>
      </c>
      <c r="L224" s="1" t="s">
        <v>453</v>
      </c>
      <c r="M224" t="s">
        <v>5482</v>
      </c>
      <c r="N224" t="s">
        <v>5483</v>
      </c>
      <c r="O224">
        <v>3</v>
      </c>
      <c r="P224" t="s">
        <v>399</v>
      </c>
      <c r="Q224">
        <v>2</v>
      </c>
      <c r="R224" t="s">
        <v>300</v>
      </c>
    </row>
    <row r="225" spans="1:18" x14ac:dyDescent="0.3">
      <c r="A225">
        <v>10</v>
      </c>
      <c r="B225" t="s">
        <v>10829</v>
      </c>
      <c r="C225" t="s">
        <v>265</v>
      </c>
      <c r="D225" t="s">
        <v>335</v>
      </c>
      <c r="E225" t="s">
        <v>10360</v>
      </c>
      <c r="F225" t="s">
        <v>350</v>
      </c>
      <c r="G225" t="s">
        <v>724</v>
      </c>
      <c r="H225" t="s">
        <v>977</v>
      </c>
      <c r="J225">
        <v>19</v>
      </c>
      <c r="K225">
        <v>25</v>
      </c>
      <c r="L225" s="1" t="s">
        <v>350</v>
      </c>
      <c r="M225" t="s">
        <v>10362</v>
      </c>
      <c r="N225" t="s">
        <v>7854</v>
      </c>
      <c r="O225">
        <v>2</v>
      </c>
      <c r="P225" t="s">
        <v>426</v>
      </c>
      <c r="Q225">
        <v>1</v>
      </c>
      <c r="R225" t="s">
        <v>300</v>
      </c>
    </row>
    <row r="226" spans="1:18" x14ac:dyDescent="0.3">
      <c r="A226">
        <v>10</v>
      </c>
      <c r="B226" t="s">
        <v>10829</v>
      </c>
      <c r="C226" t="s">
        <v>265</v>
      </c>
      <c r="D226" t="s">
        <v>466</v>
      </c>
      <c r="E226" t="s">
        <v>1571</v>
      </c>
      <c r="F226" t="s">
        <v>453</v>
      </c>
      <c r="G226" t="s">
        <v>299</v>
      </c>
      <c r="H226" t="s">
        <v>535</v>
      </c>
      <c r="J226">
        <v>22</v>
      </c>
      <c r="K226">
        <v>23</v>
      </c>
      <c r="L226" s="1" t="s">
        <v>453</v>
      </c>
      <c r="M226" t="s">
        <v>10504</v>
      </c>
      <c r="N226" t="s">
        <v>7506</v>
      </c>
      <c r="O226">
        <v>1</v>
      </c>
      <c r="P226" t="s">
        <v>310</v>
      </c>
      <c r="Q226">
        <v>3</v>
      </c>
      <c r="R226" t="s">
        <v>300</v>
      </c>
    </row>
    <row r="227" spans="1:18" x14ac:dyDescent="0.3">
      <c r="A227">
        <v>10</v>
      </c>
      <c r="B227" t="s">
        <v>10829</v>
      </c>
      <c r="C227" t="s">
        <v>265</v>
      </c>
      <c r="D227" t="s">
        <v>10469</v>
      </c>
      <c r="E227" t="s">
        <v>2017</v>
      </c>
      <c r="F227" t="s">
        <v>350</v>
      </c>
      <c r="G227" t="s">
        <v>901</v>
      </c>
      <c r="H227" t="s">
        <v>595</v>
      </c>
      <c r="J227">
        <v>84</v>
      </c>
      <c r="K227">
        <v>28</v>
      </c>
      <c r="L227" s="1" t="s">
        <v>1702</v>
      </c>
      <c r="M227" t="s">
        <v>10471</v>
      </c>
      <c r="N227" t="s">
        <v>10472</v>
      </c>
      <c r="O227">
        <v>6</v>
      </c>
      <c r="P227" t="s">
        <v>347</v>
      </c>
      <c r="Q227">
        <v>2</v>
      </c>
      <c r="R227" t="s">
        <v>300</v>
      </c>
    </row>
    <row r="228" spans="1:18" x14ac:dyDescent="0.3">
      <c r="A228">
        <v>10</v>
      </c>
      <c r="B228" t="s">
        <v>10829</v>
      </c>
      <c r="C228" t="s">
        <v>265</v>
      </c>
      <c r="D228" t="s">
        <v>580</v>
      </c>
      <c r="E228" t="s">
        <v>2782</v>
      </c>
      <c r="F228" t="s">
        <v>453</v>
      </c>
      <c r="G228" t="s">
        <v>299</v>
      </c>
      <c r="H228" t="s">
        <v>709</v>
      </c>
      <c r="J228">
        <v>30</v>
      </c>
      <c r="K228">
        <v>24</v>
      </c>
      <c r="L228" s="1" t="s">
        <v>453</v>
      </c>
      <c r="M228" t="s">
        <v>2784</v>
      </c>
      <c r="N228" t="s">
        <v>2785</v>
      </c>
      <c r="O228">
        <v>2</v>
      </c>
      <c r="P228" t="s">
        <v>494</v>
      </c>
      <c r="Q228">
        <v>2</v>
      </c>
      <c r="R228" t="s">
        <v>300</v>
      </c>
    </row>
    <row r="229" spans="1:18" x14ac:dyDescent="0.3">
      <c r="A229">
        <v>10</v>
      </c>
      <c r="B229" t="s">
        <v>10829</v>
      </c>
      <c r="C229" t="s">
        <v>265</v>
      </c>
      <c r="D229" t="s">
        <v>449</v>
      </c>
      <c r="E229" t="s">
        <v>841</v>
      </c>
      <c r="F229" t="s">
        <v>350</v>
      </c>
      <c r="G229" t="s">
        <v>573</v>
      </c>
      <c r="H229" t="s">
        <v>387</v>
      </c>
      <c r="J229">
        <v>83</v>
      </c>
      <c r="K229">
        <v>24</v>
      </c>
      <c r="L229" s="1" t="s">
        <v>350</v>
      </c>
      <c r="M229" t="s">
        <v>7899</v>
      </c>
      <c r="N229" t="s">
        <v>7900</v>
      </c>
      <c r="O229">
        <v>2</v>
      </c>
      <c r="P229" t="s">
        <v>320</v>
      </c>
      <c r="Q229">
        <v>2</v>
      </c>
      <c r="R229" t="s">
        <v>300</v>
      </c>
    </row>
    <row r="230" spans="1:18" x14ac:dyDescent="0.3">
      <c r="A230">
        <v>10</v>
      </c>
      <c r="B230" t="s">
        <v>10829</v>
      </c>
      <c r="C230" t="s">
        <v>265</v>
      </c>
      <c r="D230" t="s">
        <v>8149</v>
      </c>
      <c r="E230" t="s">
        <v>8150</v>
      </c>
      <c r="F230" t="s">
        <v>453</v>
      </c>
      <c r="G230" t="s">
        <v>525</v>
      </c>
      <c r="H230" t="s">
        <v>1844</v>
      </c>
      <c r="J230">
        <v>27</v>
      </c>
      <c r="K230">
        <v>23</v>
      </c>
      <c r="L230" s="1" t="s">
        <v>453</v>
      </c>
      <c r="M230" t="s">
        <v>8152</v>
      </c>
      <c r="N230" t="s">
        <v>6101</v>
      </c>
      <c r="O230">
        <v>1</v>
      </c>
      <c r="P230" t="s">
        <v>331</v>
      </c>
      <c r="Q230">
        <v>2</v>
      </c>
      <c r="R230" t="s">
        <v>300</v>
      </c>
    </row>
    <row r="231" spans="1:18" x14ac:dyDescent="0.3">
      <c r="A231">
        <v>10</v>
      </c>
      <c r="B231" t="s">
        <v>10829</v>
      </c>
      <c r="C231" t="s">
        <v>265</v>
      </c>
      <c r="D231" t="s">
        <v>1088</v>
      </c>
      <c r="E231" t="s">
        <v>379</v>
      </c>
      <c r="F231" t="s">
        <v>350</v>
      </c>
      <c r="G231" t="s">
        <v>412</v>
      </c>
      <c r="H231" t="s">
        <v>582</v>
      </c>
      <c r="J231">
        <v>83</v>
      </c>
      <c r="K231">
        <v>24</v>
      </c>
      <c r="L231" s="1" t="s">
        <v>350</v>
      </c>
      <c r="M231" t="s">
        <v>8145</v>
      </c>
      <c r="N231" t="s">
        <v>338</v>
      </c>
      <c r="O231">
        <v>3</v>
      </c>
      <c r="P231" t="s">
        <v>331</v>
      </c>
      <c r="Q231">
        <v>1</v>
      </c>
      <c r="R231" t="s">
        <v>300</v>
      </c>
    </row>
    <row r="232" spans="1:18" x14ac:dyDescent="0.3">
      <c r="A232">
        <v>10</v>
      </c>
      <c r="B232" t="s">
        <v>10829</v>
      </c>
      <c r="C232" t="s">
        <v>265</v>
      </c>
      <c r="D232" t="s">
        <v>4855</v>
      </c>
      <c r="E232" t="s">
        <v>4856</v>
      </c>
      <c r="F232" t="s">
        <v>439</v>
      </c>
      <c r="G232" t="s">
        <v>697</v>
      </c>
      <c r="H232" t="s">
        <v>733</v>
      </c>
      <c r="J232">
        <v>7</v>
      </c>
      <c r="K232">
        <v>25</v>
      </c>
      <c r="L232" s="1" t="s">
        <v>439</v>
      </c>
      <c r="M232" t="s">
        <v>4858</v>
      </c>
      <c r="N232" t="s">
        <v>1847</v>
      </c>
      <c r="O232">
        <v>3</v>
      </c>
      <c r="P232" t="s">
        <v>362</v>
      </c>
      <c r="Q232">
        <v>1</v>
      </c>
      <c r="R232" t="s">
        <v>300</v>
      </c>
    </row>
    <row r="233" spans="1:18" x14ac:dyDescent="0.3">
      <c r="A233">
        <v>10</v>
      </c>
      <c r="B233" t="s">
        <v>10829</v>
      </c>
      <c r="C233" t="s">
        <v>265</v>
      </c>
      <c r="D233" t="s">
        <v>3425</v>
      </c>
      <c r="E233" t="s">
        <v>3040</v>
      </c>
      <c r="F233" t="s">
        <v>453</v>
      </c>
      <c r="G233" t="s">
        <v>337</v>
      </c>
      <c r="H233" t="s">
        <v>438</v>
      </c>
      <c r="J233">
        <v>30</v>
      </c>
      <c r="K233">
        <v>25</v>
      </c>
      <c r="L233" s="1" t="s">
        <v>453</v>
      </c>
      <c r="M233" t="s">
        <v>10677</v>
      </c>
      <c r="N233" t="s">
        <v>10678</v>
      </c>
      <c r="O233">
        <v>3</v>
      </c>
      <c r="P233" t="s">
        <v>403</v>
      </c>
      <c r="Q233">
        <v>4</v>
      </c>
      <c r="R233" t="s">
        <v>300</v>
      </c>
    </row>
    <row r="234" spans="1:18" x14ac:dyDescent="0.3">
      <c r="A234">
        <v>10</v>
      </c>
      <c r="B234" t="s">
        <v>10829</v>
      </c>
      <c r="C234" t="s">
        <v>265</v>
      </c>
      <c r="D234" t="s">
        <v>4852</v>
      </c>
      <c r="E234" t="s">
        <v>10724</v>
      </c>
      <c r="F234" t="s">
        <v>313</v>
      </c>
      <c r="G234" t="s">
        <v>573</v>
      </c>
      <c r="H234" t="s">
        <v>438</v>
      </c>
      <c r="J234">
        <v>16</v>
      </c>
      <c r="K234">
        <v>24</v>
      </c>
      <c r="L234" s="1" t="s">
        <v>313</v>
      </c>
      <c r="M234" t="s">
        <v>10726</v>
      </c>
      <c r="N234" t="s">
        <v>10727</v>
      </c>
      <c r="O234">
        <v>3</v>
      </c>
      <c r="P234" t="s">
        <v>426</v>
      </c>
      <c r="Q234">
        <v>1</v>
      </c>
      <c r="R234" t="s">
        <v>300</v>
      </c>
    </row>
    <row r="235" spans="1:18" x14ac:dyDescent="0.3">
      <c r="A235">
        <v>10</v>
      </c>
      <c r="B235" t="s">
        <v>10829</v>
      </c>
      <c r="C235" t="s">
        <v>265</v>
      </c>
      <c r="D235" t="s">
        <v>5621</v>
      </c>
      <c r="E235" t="s">
        <v>5622</v>
      </c>
      <c r="F235" t="s">
        <v>453</v>
      </c>
      <c r="G235" t="s">
        <v>446</v>
      </c>
      <c r="H235" t="s">
        <v>461</v>
      </c>
      <c r="J235">
        <v>32</v>
      </c>
      <c r="K235">
        <v>23</v>
      </c>
      <c r="L235" s="1" t="s">
        <v>453</v>
      </c>
      <c r="M235" t="s">
        <v>5624</v>
      </c>
      <c r="N235" t="s">
        <v>5625</v>
      </c>
      <c r="O235">
        <v>2</v>
      </c>
      <c r="P235" t="s">
        <v>362</v>
      </c>
      <c r="Q235">
        <v>5</v>
      </c>
      <c r="R235" t="s">
        <v>300</v>
      </c>
    </row>
    <row r="236" spans="1:18" x14ac:dyDescent="0.3">
      <c r="A236">
        <v>10</v>
      </c>
      <c r="B236" t="s">
        <v>10829</v>
      </c>
      <c r="C236" t="s">
        <v>265</v>
      </c>
      <c r="D236" t="s">
        <v>1557</v>
      </c>
      <c r="E236" t="s">
        <v>6826</v>
      </c>
      <c r="F236" t="s">
        <v>453</v>
      </c>
      <c r="G236" t="s">
        <v>412</v>
      </c>
      <c r="H236" t="s">
        <v>1844</v>
      </c>
      <c r="J236">
        <v>28</v>
      </c>
      <c r="K236">
        <v>23</v>
      </c>
      <c r="L236" s="1" t="s">
        <v>453</v>
      </c>
      <c r="M236" t="s">
        <v>6828</v>
      </c>
      <c r="N236" t="s">
        <v>4223</v>
      </c>
      <c r="O236">
        <v>2</v>
      </c>
      <c r="P236" t="s">
        <v>331</v>
      </c>
      <c r="Q236">
        <v>1</v>
      </c>
      <c r="R236" t="s">
        <v>300</v>
      </c>
    </row>
    <row r="237" spans="1:18" x14ac:dyDescent="0.3">
      <c r="A237">
        <v>10</v>
      </c>
      <c r="B237" t="s">
        <v>10829</v>
      </c>
      <c r="C237" t="s">
        <v>265</v>
      </c>
      <c r="D237" t="s">
        <v>1064</v>
      </c>
      <c r="E237" t="s">
        <v>1984</v>
      </c>
      <c r="F237" t="s">
        <v>323</v>
      </c>
      <c r="G237" t="s">
        <v>922</v>
      </c>
      <c r="H237" t="s">
        <v>1079</v>
      </c>
      <c r="J237">
        <v>89</v>
      </c>
      <c r="K237">
        <v>29</v>
      </c>
      <c r="L237" s="1" t="s">
        <v>323</v>
      </c>
      <c r="M237" t="s">
        <v>3454</v>
      </c>
      <c r="N237" t="s">
        <v>2341</v>
      </c>
      <c r="O237">
        <v>6</v>
      </c>
      <c r="P237" t="s">
        <v>426</v>
      </c>
      <c r="Q237">
        <v>1</v>
      </c>
      <c r="R237" t="s">
        <v>300</v>
      </c>
    </row>
    <row r="238" spans="1:18" x14ac:dyDescent="0.3">
      <c r="A238">
        <v>10</v>
      </c>
      <c r="B238" t="s">
        <v>10829</v>
      </c>
      <c r="C238" t="s">
        <v>265</v>
      </c>
      <c r="D238" t="s">
        <v>3588</v>
      </c>
      <c r="E238" t="s">
        <v>4527</v>
      </c>
      <c r="F238" t="s">
        <v>453</v>
      </c>
      <c r="G238" t="s">
        <v>491</v>
      </c>
      <c r="H238" t="s">
        <v>1240</v>
      </c>
      <c r="J238">
        <v>34</v>
      </c>
      <c r="K238">
        <v>29</v>
      </c>
      <c r="L238" s="1" t="s">
        <v>453</v>
      </c>
      <c r="M238" t="s">
        <v>4529</v>
      </c>
      <c r="N238" t="s">
        <v>4530</v>
      </c>
      <c r="O238">
        <v>6</v>
      </c>
      <c r="P238" t="s">
        <v>403</v>
      </c>
      <c r="Q238">
        <v>4</v>
      </c>
      <c r="R238" t="s">
        <v>300</v>
      </c>
    </row>
    <row r="239" spans="1:18" x14ac:dyDescent="0.3">
      <c r="A239">
        <v>10</v>
      </c>
      <c r="B239" t="s">
        <v>10829</v>
      </c>
      <c r="C239" t="s">
        <v>265</v>
      </c>
      <c r="D239" t="s">
        <v>422</v>
      </c>
      <c r="E239" t="s">
        <v>3091</v>
      </c>
      <c r="F239" t="s">
        <v>453</v>
      </c>
      <c r="G239" t="s">
        <v>337</v>
      </c>
      <c r="H239" t="s">
        <v>438</v>
      </c>
      <c r="J239">
        <v>21</v>
      </c>
      <c r="K239">
        <v>29</v>
      </c>
      <c r="L239" s="1" t="s">
        <v>453</v>
      </c>
      <c r="M239" t="s">
        <v>3093</v>
      </c>
      <c r="N239" t="s">
        <v>657</v>
      </c>
      <c r="O239">
        <v>8</v>
      </c>
      <c r="P239" t="s">
        <v>494</v>
      </c>
      <c r="Q239">
        <v>1</v>
      </c>
      <c r="R239" t="s">
        <v>300</v>
      </c>
    </row>
    <row r="240" spans="1:18" x14ac:dyDescent="0.3">
      <c r="A240">
        <v>10</v>
      </c>
      <c r="B240" t="s">
        <v>10829</v>
      </c>
      <c r="C240" t="s">
        <v>265</v>
      </c>
      <c r="D240" t="s">
        <v>2555</v>
      </c>
      <c r="E240" t="s">
        <v>1859</v>
      </c>
      <c r="F240" t="s">
        <v>350</v>
      </c>
      <c r="G240" t="s">
        <v>697</v>
      </c>
      <c r="H240" t="s">
        <v>1240</v>
      </c>
      <c r="I240" t="s">
        <v>388</v>
      </c>
      <c r="J240">
        <v>10</v>
      </c>
      <c r="K240">
        <v>27</v>
      </c>
      <c r="L240" s="1" t="s">
        <v>350</v>
      </c>
      <c r="M240" t="s">
        <v>6940</v>
      </c>
      <c r="N240" t="s">
        <v>6941</v>
      </c>
      <c r="O240">
        <v>6</v>
      </c>
      <c r="P240" t="s">
        <v>331</v>
      </c>
      <c r="Q240">
        <v>1</v>
      </c>
      <c r="R240" t="s">
        <v>300</v>
      </c>
    </row>
    <row r="241" spans="1:18" x14ac:dyDescent="0.3">
      <c r="A241">
        <v>10</v>
      </c>
      <c r="B241" t="s">
        <v>10829</v>
      </c>
      <c r="C241" t="s">
        <v>265</v>
      </c>
      <c r="D241" t="s">
        <v>619</v>
      </c>
      <c r="E241" t="s">
        <v>10015</v>
      </c>
      <c r="F241" t="s">
        <v>313</v>
      </c>
      <c r="G241" t="s">
        <v>555</v>
      </c>
      <c r="H241" t="s">
        <v>377</v>
      </c>
      <c r="J241">
        <v>8</v>
      </c>
      <c r="K241">
        <v>25</v>
      </c>
      <c r="L241" s="1" t="s">
        <v>313</v>
      </c>
      <c r="M241" t="s">
        <v>10017</v>
      </c>
      <c r="N241" t="s">
        <v>10018</v>
      </c>
      <c r="O241">
        <v>4</v>
      </c>
      <c r="P241" t="s">
        <v>426</v>
      </c>
      <c r="Q241">
        <v>1</v>
      </c>
      <c r="R241" t="s">
        <v>300</v>
      </c>
    </row>
    <row r="242" spans="1:18" x14ac:dyDescent="0.3">
      <c r="A242">
        <v>10</v>
      </c>
      <c r="B242" t="s">
        <v>10829</v>
      </c>
      <c r="C242" t="s">
        <v>265</v>
      </c>
      <c r="D242" t="s">
        <v>1619</v>
      </c>
      <c r="E242" t="s">
        <v>315</v>
      </c>
      <c r="F242" t="s">
        <v>350</v>
      </c>
      <c r="G242" t="s">
        <v>710</v>
      </c>
      <c r="H242" t="s">
        <v>364</v>
      </c>
      <c r="J242">
        <v>11</v>
      </c>
      <c r="K242">
        <v>24</v>
      </c>
      <c r="L242" s="1" t="s">
        <v>350</v>
      </c>
      <c r="M242" t="s">
        <v>5938</v>
      </c>
      <c r="N242" t="s">
        <v>2914</v>
      </c>
      <c r="O242">
        <v>2</v>
      </c>
      <c r="P242" t="s">
        <v>347</v>
      </c>
      <c r="Q242">
        <v>2</v>
      </c>
      <c r="R242" t="s">
        <v>300</v>
      </c>
    </row>
    <row r="243" spans="1:18" x14ac:dyDescent="0.3">
      <c r="A243">
        <v>10</v>
      </c>
      <c r="B243" t="s">
        <v>10829</v>
      </c>
      <c r="C243" t="s">
        <v>265</v>
      </c>
      <c r="D243" t="s">
        <v>4465</v>
      </c>
      <c r="E243" t="s">
        <v>4466</v>
      </c>
      <c r="F243" t="s">
        <v>453</v>
      </c>
      <c r="G243" t="s">
        <v>481</v>
      </c>
      <c r="H243" t="s">
        <v>818</v>
      </c>
      <c r="J243">
        <v>24</v>
      </c>
      <c r="K243">
        <v>27</v>
      </c>
      <c r="L243" s="1" t="s">
        <v>453</v>
      </c>
      <c r="M243" t="s">
        <v>4468</v>
      </c>
      <c r="N243" t="s">
        <v>4469</v>
      </c>
      <c r="O243">
        <v>5</v>
      </c>
      <c r="P243" t="s">
        <v>399</v>
      </c>
      <c r="Q243">
        <v>1</v>
      </c>
      <c r="R243" t="s">
        <v>300</v>
      </c>
    </row>
    <row r="244" spans="1:18" x14ac:dyDescent="0.3">
      <c r="A244">
        <v>10</v>
      </c>
      <c r="B244" t="s">
        <v>10829</v>
      </c>
      <c r="C244" t="s">
        <v>265</v>
      </c>
      <c r="D244" t="s">
        <v>4730</v>
      </c>
      <c r="E244" t="s">
        <v>2443</v>
      </c>
      <c r="F244" t="s">
        <v>313</v>
      </c>
      <c r="G244" t="s">
        <v>672</v>
      </c>
      <c r="H244" t="s">
        <v>438</v>
      </c>
      <c r="J244">
        <v>6</v>
      </c>
      <c r="K244">
        <v>24</v>
      </c>
      <c r="L244" s="1" t="s">
        <v>313</v>
      </c>
      <c r="M244" t="s">
        <v>4732</v>
      </c>
      <c r="N244" t="s">
        <v>4733</v>
      </c>
      <c r="O244">
        <v>1</v>
      </c>
      <c r="P244" t="s">
        <v>331</v>
      </c>
      <c r="Q244">
        <v>1</v>
      </c>
      <c r="R244" t="s">
        <v>300</v>
      </c>
    </row>
    <row r="245" spans="1:18" x14ac:dyDescent="0.3">
      <c r="A245">
        <v>10</v>
      </c>
      <c r="B245" t="s">
        <v>10829</v>
      </c>
      <c r="C245" t="s">
        <v>265</v>
      </c>
      <c r="D245" t="s">
        <v>696</v>
      </c>
      <c r="E245" t="s">
        <v>7636</v>
      </c>
      <c r="F245" t="s">
        <v>453</v>
      </c>
      <c r="G245" t="s">
        <v>917</v>
      </c>
      <c r="H245" t="s">
        <v>528</v>
      </c>
      <c r="J245">
        <v>27</v>
      </c>
      <c r="K245">
        <v>24</v>
      </c>
      <c r="L245" s="1" t="s">
        <v>453</v>
      </c>
      <c r="M245" t="s">
        <v>7638</v>
      </c>
      <c r="N245" t="s">
        <v>3430</v>
      </c>
      <c r="O245">
        <v>2</v>
      </c>
      <c r="P245" t="s">
        <v>310</v>
      </c>
      <c r="Q245">
        <v>1</v>
      </c>
      <c r="R245" t="s">
        <v>300</v>
      </c>
    </row>
    <row r="246" spans="1:18" x14ac:dyDescent="0.3">
      <c r="A246">
        <v>10</v>
      </c>
      <c r="B246" t="s">
        <v>10829</v>
      </c>
      <c r="C246" t="s">
        <v>265</v>
      </c>
      <c r="D246" t="s">
        <v>333</v>
      </c>
      <c r="E246" t="s">
        <v>1299</v>
      </c>
      <c r="F246" t="s">
        <v>350</v>
      </c>
      <c r="G246" t="s">
        <v>1208</v>
      </c>
      <c r="H246" t="s">
        <v>1198</v>
      </c>
      <c r="J246">
        <v>13</v>
      </c>
      <c r="K246">
        <v>25</v>
      </c>
      <c r="L246" s="1" t="s">
        <v>350</v>
      </c>
      <c r="M246" t="s">
        <v>9747</v>
      </c>
      <c r="N246" t="s">
        <v>1942</v>
      </c>
      <c r="O246">
        <v>5</v>
      </c>
      <c r="P246" t="s">
        <v>295</v>
      </c>
      <c r="Q246">
        <v>1</v>
      </c>
      <c r="R246" t="s">
        <v>300</v>
      </c>
    </row>
    <row r="247" spans="1:18" x14ac:dyDescent="0.3">
      <c r="A247">
        <v>10</v>
      </c>
      <c r="B247" t="s">
        <v>10829</v>
      </c>
      <c r="C247" t="s">
        <v>265</v>
      </c>
      <c r="D247" t="s">
        <v>1521</v>
      </c>
      <c r="E247" t="s">
        <v>5846</v>
      </c>
      <c r="F247" t="s">
        <v>323</v>
      </c>
      <c r="G247" t="s">
        <v>316</v>
      </c>
      <c r="H247" t="s">
        <v>334</v>
      </c>
      <c r="J247">
        <v>88</v>
      </c>
      <c r="K247">
        <v>24</v>
      </c>
      <c r="L247" s="1" t="s">
        <v>323</v>
      </c>
      <c r="M247" t="s">
        <v>5848</v>
      </c>
      <c r="N247" t="s">
        <v>5849</v>
      </c>
      <c r="O247">
        <v>2</v>
      </c>
      <c r="P247" t="s">
        <v>320</v>
      </c>
      <c r="Q247">
        <v>1</v>
      </c>
      <c r="R247" t="s">
        <v>300</v>
      </c>
    </row>
    <row r="248" spans="1:18" x14ac:dyDescent="0.3">
      <c r="A248">
        <v>10</v>
      </c>
      <c r="B248" t="s">
        <v>10829</v>
      </c>
      <c r="C248" t="s">
        <v>265</v>
      </c>
      <c r="D248" t="s">
        <v>4831</v>
      </c>
      <c r="E248" t="s">
        <v>4832</v>
      </c>
      <c r="F248" t="s">
        <v>350</v>
      </c>
      <c r="H248" t="s">
        <v>842</v>
      </c>
      <c r="J248">
        <v>6</v>
      </c>
      <c r="L248" s="1" t="s">
        <v>350</v>
      </c>
      <c r="M248" t="s">
        <v>4834</v>
      </c>
      <c r="O248">
        <v>0</v>
      </c>
      <c r="P248" t="s">
        <v>297</v>
      </c>
      <c r="R248" t="s">
        <v>296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441406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11366</v>
      </c>
      <c r="B1" t="s">
        <v>11151</v>
      </c>
      <c r="C1" t="s">
        <v>11148</v>
      </c>
    </row>
    <row r="2" spans="1:3" x14ac:dyDescent="0.3">
      <c r="A2">
        <v>4</v>
      </c>
      <c r="B2" t="s">
        <v>10965</v>
      </c>
      <c r="C2" t="s">
        <v>11367</v>
      </c>
    </row>
    <row r="3" spans="1:3" x14ac:dyDescent="0.3">
      <c r="A3">
        <v>5</v>
      </c>
      <c r="B3" t="s">
        <v>11368</v>
      </c>
      <c r="C3" t="s">
        <v>11369</v>
      </c>
    </row>
    <row r="4" spans="1:3" x14ac:dyDescent="0.3">
      <c r="A4">
        <v>6</v>
      </c>
      <c r="B4" t="s">
        <v>11370</v>
      </c>
      <c r="C4" t="s">
        <v>11371</v>
      </c>
    </row>
    <row r="5" spans="1:3" x14ac:dyDescent="0.3">
      <c r="A5">
        <v>7</v>
      </c>
      <c r="B5" t="s">
        <v>10827</v>
      </c>
      <c r="C5" t="s">
        <v>11372</v>
      </c>
    </row>
    <row r="6" spans="1:3" x14ac:dyDescent="0.3">
      <c r="A6">
        <v>10</v>
      </c>
      <c r="B6" t="s">
        <v>10829</v>
      </c>
      <c r="C6" t="s">
        <v>11373</v>
      </c>
    </row>
    <row r="7" spans="1:3" x14ac:dyDescent="0.3">
      <c r="A7">
        <v>1</v>
      </c>
      <c r="B7" t="s">
        <v>10828</v>
      </c>
      <c r="C7" t="s">
        <v>11374</v>
      </c>
    </row>
    <row r="8" spans="1:3" x14ac:dyDescent="0.3">
      <c r="A8">
        <v>9</v>
      </c>
      <c r="B8" t="s">
        <v>11375</v>
      </c>
      <c r="C8" t="s">
        <v>11376</v>
      </c>
    </row>
    <row r="9" spans="1:3" x14ac:dyDescent="0.3">
      <c r="A9">
        <v>3</v>
      </c>
      <c r="B9" t="s">
        <v>11377</v>
      </c>
      <c r="C9" t="s">
        <v>11378</v>
      </c>
    </row>
    <row r="10" spans="1:3" x14ac:dyDescent="0.3">
      <c r="A10">
        <v>2</v>
      </c>
      <c r="B10" t="s">
        <v>11379</v>
      </c>
      <c r="C10" t="s">
        <v>11380</v>
      </c>
    </row>
    <row r="11" spans="1:3" x14ac:dyDescent="0.3">
      <c r="A11">
        <v>8</v>
      </c>
      <c r="B11" t="s">
        <v>11381</v>
      </c>
      <c r="C11" t="s">
        <v>11382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33203125" bestFit="1" customWidth="1"/>
    <col min="2" max="2" width="21.6640625" bestFit="1" customWidth="1"/>
    <col min="3" max="3" width="19.33203125" bestFit="1" customWidth="1"/>
    <col min="4" max="4" width="17.5546875" bestFit="1" customWidth="1"/>
  </cols>
  <sheetData>
    <row r="1" spans="1:4" x14ac:dyDescent="0.3">
      <c r="A1" t="s">
        <v>260</v>
      </c>
      <c r="B1" t="s">
        <v>10826</v>
      </c>
      <c r="C1" t="s">
        <v>1</v>
      </c>
      <c r="D1" t="s">
        <v>261</v>
      </c>
    </row>
    <row r="2" spans="1:4" x14ac:dyDescent="0.3">
      <c r="A2" t="s">
        <v>7</v>
      </c>
      <c r="C2" t="s">
        <v>3</v>
      </c>
      <c r="D2" t="s">
        <v>262</v>
      </c>
    </row>
    <row r="3" spans="1:4" x14ac:dyDescent="0.3">
      <c r="A3" t="s">
        <v>9</v>
      </c>
      <c r="B3" t="s">
        <v>10827</v>
      </c>
      <c r="C3" t="s">
        <v>3</v>
      </c>
      <c r="D3" t="s">
        <v>263</v>
      </c>
    </row>
    <row r="4" spans="1:4" x14ac:dyDescent="0.3">
      <c r="A4" t="s">
        <v>2</v>
      </c>
      <c r="B4" t="s">
        <v>10828</v>
      </c>
      <c r="C4" t="s">
        <v>3</v>
      </c>
      <c r="D4" t="s">
        <v>264</v>
      </c>
    </row>
    <row r="5" spans="1:4" x14ac:dyDescent="0.3">
      <c r="A5" t="s">
        <v>12</v>
      </c>
      <c r="B5" t="s">
        <v>10829</v>
      </c>
      <c r="C5" t="s">
        <v>3</v>
      </c>
      <c r="D5" t="s">
        <v>265</v>
      </c>
    </row>
    <row r="6" spans="1:4" x14ac:dyDescent="0.3">
      <c r="A6" t="s">
        <v>10</v>
      </c>
      <c r="C6" t="s">
        <v>3</v>
      </c>
      <c r="D6" t="s">
        <v>266</v>
      </c>
    </row>
    <row r="7" spans="1:4" x14ac:dyDescent="0.3">
      <c r="A7" t="s">
        <v>4</v>
      </c>
      <c r="B7" t="s">
        <v>10830</v>
      </c>
      <c r="C7" t="s">
        <v>3</v>
      </c>
      <c r="D7" t="s">
        <v>267</v>
      </c>
    </row>
    <row r="8" spans="1:4" x14ac:dyDescent="0.3">
      <c r="A8" t="s">
        <v>11</v>
      </c>
      <c r="C8" t="s">
        <v>3</v>
      </c>
      <c r="D8" t="s">
        <v>268</v>
      </c>
    </row>
    <row r="9" spans="1:4" x14ac:dyDescent="0.3">
      <c r="A9" t="s">
        <v>8</v>
      </c>
      <c r="B9" t="s">
        <v>10831</v>
      </c>
      <c r="C9" t="s">
        <v>3</v>
      </c>
      <c r="D9" t="s">
        <v>269</v>
      </c>
    </row>
    <row r="10" spans="1:4" x14ac:dyDescent="0.3">
      <c r="A10" t="s">
        <v>6</v>
      </c>
      <c r="C10" t="s">
        <v>3</v>
      </c>
      <c r="D10" t="s">
        <v>270</v>
      </c>
    </row>
    <row r="11" spans="1:4" x14ac:dyDescent="0.3">
      <c r="A11" t="s">
        <v>5</v>
      </c>
      <c r="C11" t="s">
        <v>3</v>
      </c>
      <c r="D11" t="s">
        <v>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P318"/>
  <sheetViews>
    <sheetView tabSelected="1" zoomScaleNormal="100" workbookViewId="0">
      <pane ySplit="1" topLeftCell="A2" activePane="bottomLeft" state="frozen"/>
      <selection activeCell="B1" sqref="B1"/>
      <selection pane="bottomLeft" activeCell="P125" sqref="P125"/>
    </sheetView>
  </sheetViews>
  <sheetFormatPr defaultColWidth="9.109375" defaultRowHeight="14.4" outlineLevelCol="1" x14ac:dyDescent="0.3"/>
  <cols>
    <col min="1" max="1" width="30.33203125" style="36" customWidth="1"/>
    <col min="2" max="2" width="26.6640625" style="36" customWidth="1"/>
    <col min="3" max="3" width="8.33203125" style="36" customWidth="1"/>
    <col min="4" max="4" width="6.6640625" style="36" customWidth="1"/>
    <col min="5" max="5" width="10.6640625" style="36" hidden="1" customWidth="1" outlineLevel="1"/>
    <col min="6" max="6" width="12.5546875" style="36" hidden="1" customWidth="1" outlineLevel="1"/>
    <col min="7" max="7" width="13.33203125" style="36" customWidth="1" collapsed="1"/>
    <col min="8" max="8" width="13.33203125" style="36" customWidth="1"/>
    <col min="9" max="9" width="9.88671875" style="36" bestFit="1" customWidth="1"/>
    <col min="10" max="10" width="8.6640625" style="36" bestFit="1" customWidth="1"/>
    <col min="11" max="11" width="9.6640625" style="39" customWidth="1"/>
    <col min="12" max="12" width="16.6640625" customWidth="1"/>
    <col min="13" max="13" width="12.109375" style="36" customWidth="1"/>
    <col min="14" max="14" width="16.109375" style="55" customWidth="1"/>
    <col min="15" max="16" width="13.5546875" style="36" customWidth="1"/>
    <col min="17" max="17" width="19.33203125" style="36" hidden="1" customWidth="1" outlineLevel="1"/>
    <col min="18" max="18" width="19.109375" style="36" hidden="1" customWidth="1" outlineLevel="1"/>
    <col min="19" max="19" width="18.44140625" style="36" hidden="1" customWidth="1" outlineLevel="1"/>
    <col min="20" max="20" width="19.6640625" style="36" customWidth="1" collapsed="1"/>
    <col min="21" max="21" width="32.33203125" style="36" bestFit="1" customWidth="1"/>
    <col min="22" max="22" width="33.33203125" style="36" customWidth="1"/>
    <col min="23" max="23" width="11.6640625" style="36" customWidth="1"/>
    <col min="24" max="24" width="10.109375" style="36" customWidth="1"/>
    <col min="25" max="25" width="11.6640625" style="36" customWidth="1"/>
    <col min="26" max="27" width="12.88671875" style="36" customWidth="1"/>
    <col min="28" max="28" width="14" style="36" customWidth="1"/>
    <col min="29" max="29" width="11.6640625" style="36" customWidth="1"/>
    <col min="30" max="30" width="12.88671875" style="36" customWidth="1"/>
    <col min="31" max="31" width="18.44140625" style="36" customWidth="1"/>
    <col min="32" max="32" width="12.109375" style="36" customWidth="1"/>
    <col min="33" max="33" width="10.109375" style="36" customWidth="1"/>
    <col min="34" max="36" width="9.109375" style="36"/>
    <col min="37" max="37" width="21.109375" style="36" customWidth="1" outlineLevel="1"/>
    <col min="38" max="39" width="9.109375" style="36" customWidth="1" outlineLevel="1"/>
    <col min="40" max="40" width="21.109375" style="36" customWidth="1" outlineLevel="1"/>
    <col min="41" max="42" width="9.109375" style="36" customWidth="1" outlineLevel="1"/>
    <col min="43" max="16384" width="9.109375" style="36"/>
  </cols>
  <sheetData>
    <row r="1" spans="1:42" x14ac:dyDescent="0.3">
      <c r="A1" s="36" t="s">
        <v>10862</v>
      </c>
      <c r="B1" s="36" t="s">
        <v>10865</v>
      </c>
      <c r="C1" s="36" t="s">
        <v>10866</v>
      </c>
      <c r="D1" s="36" t="s">
        <v>10867</v>
      </c>
      <c r="E1" t="s">
        <v>11443</v>
      </c>
      <c r="F1" s="37" t="s">
        <v>11444</v>
      </c>
      <c r="G1" t="s">
        <v>11445</v>
      </c>
      <c r="H1" t="s">
        <v>11446</v>
      </c>
      <c r="I1" t="s">
        <v>11447</v>
      </c>
      <c r="J1" t="s">
        <v>11481</v>
      </c>
      <c r="K1" s="38" t="s">
        <v>11398</v>
      </c>
      <c r="L1" s="39" t="s">
        <v>11448</v>
      </c>
      <c r="M1" t="s">
        <v>10871</v>
      </c>
      <c r="N1" s="39" t="s">
        <v>11449</v>
      </c>
      <c r="O1" t="s">
        <v>11450</v>
      </c>
      <c r="P1" t="s">
        <v>11451</v>
      </c>
      <c r="Q1" t="s">
        <v>11452</v>
      </c>
      <c r="R1" t="s">
        <v>11453</v>
      </c>
      <c r="S1" t="s">
        <v>11454</v>
      </c>
      <c r="T1" t="s">
        <v>11455</v>
      </c>
      <c r="V1" s="36" t="s">
        <v>10862</v>
      </c>
      <c r="W1" t="s">
        <v>11456</v>
      </c>
      <c r="X1" t="s">
        <v>11457</v>
      </c>
      <c r="Y1" t="s">
        <v>11458</v>
      </c>
      <c r="Z1" s="40" t="s">
        <v>11459</v>
      </c>
      <c r="AA1" t="s">
        <v>11460</v>
      </c>
      <c r="AB1" s="41" t="s">
        <v>11461</v>
      </c>
      <c r="AC1" s="38" t="s">
        <v>11462</v>
      </c>
      <c r="AD1" s="38" t="s">
        <v>11463</v>
      </c>
      <c r="AE1" s="68" t="s">
        <v>14534</v>
      </c>
      <c r="AF1" s="68" t="s">
        <v>11409</v>
      </c>
      <c r="AG1"/>
    </row>
    <row r="2" spans="1:42" x14ac:dyDescent="0.3">
      <c r="A2" s="36" t="str">
        <f>INDEX(CompositeRoster[display_name],MATCH(RosterPlan25[[#This Row],[PLAYER]],CompositeRoster[full_name],0))</f>
        <v>Bobno123</v>
      </c>
      <c r="B2" t="s">
        <v>10233</v>
      </c>
      <c r="C2" t="str">
        <f>INDEX(CompositeRoster[team],MATCH(RosterPlan25[[#This Row],[PLAYER]],CompositeRoster[full_name],0))&amp;""</f>
        <v>NYJ</v>
      </c>
      <c r="D2" t="str">
        <f>INDEX(CompositeRoster[position],MATCH(RosterPlan25[[#This Row],[PLAYER]],CompositeRoster[full_name],0))&amp;""</f>
        <v>RB</v>
      </c>
      <c r="E2" t="str">
        <f>INDEX(CompositeRoster[source],MATCH(RosterPlan25[[#This Row],[PLAYER]],CompositeRoster[full_name],0))</f>
        <v>Roster</v>
      </c>
      <c r="F2" s="42">
        <f>_xlfn.IFNA(INDEX(Draft2018[PRICE], MATCH(RosterPlan25[[#This Row],[PLAYER]],Draft2018[PLAYER],0)),0)</f>
        <v>98</v>
      </c>
      <c r="G2" s="42" t="str">
        <f>_xlfn.IFNA(INDEX(Draft2018[Current Contract],MATCH(RosterPlan25[[#This Row],[PLAYER]],Draft2018[PLAYER],0)),"Undrafted")</f>
        <v>Auction</v>
      </c>
      <c r="H2" s="42">
        <f>IF(RosterPlan25[[#This Row],[Contract]]="Rookie","",2018+3-_xlfn.IFNA(INDEX(Draft2018[Net Keeper Count],MATCH(RosterPlan25[[#This Row],[PLAYER]],Draft2018[PLAYER],0)),0))</f>
        <v>2019</v>
      </c>
      <c r="I2" s="42">
        <f>ROUNDDOWN(RosterPlan25[[#This Row],[Optimal $]]*IF(RosterPlan25[Contract]="Rookie",0.3,0.15),0)</f>
        <v>9</v>
      </c>
      <c r="J2">
        <f>IF(RosterPlan25[[#This Row],[SOURCE]]="Draft",INDEX(draft_2019[salary],MATCH(RosterPlan25[[#This Row],[PLAYER]],draft_2019[placeholder_name],0)),MAX(RosterPlan25[[#This Row],[Current $]]+RosterPlan25[[#This Row],[$↑ VAR]],1))</f>
        <v>107</v>
      </c>
      <c r="K2" s="38">
        <f>_xlfn.IFNA(IF(RosterPlan25[[#This Row],[POS]]="K",0,INDEX(Proj2019[VARG],MATCH(RosterPlan25[[#This Row],[PLAYER]],Proj2019[PLAYER],0))),0)</f>
        <v>5.9987499999999994</v>
      </c>
      <c r="L2" s="39"/>
      <c r="M2">
        <f>_xlfn.IFNA(INDEX(Draft2018[Net Keeper Count],MATCH(RosterPlan25[[#This Row],[PLAYER]],Draft2018[PLAYER],0)),0)+IF(RosterPlan25[[#This Row],[KEEPER / RFA]]="K",1,0)</f>
        <v>2</v>
      </c>
      <c r="N2" s="39"/>
      <c r="O2" s="36">
        <f>IF(RosterPlan25[[#This Row],[VAR/G]]&gt;0,ROUND($W$29*RosterPlan25[[#This Row],[VAR/G]],0),0)+1</f>
        <v>66</v>
      </c>
      <c r="P2" s="36">
        <f>RosterPlan25[[#This Row],[Optimal $]]-RosterPlan25[[#This Row],[2019 $]]</f>
        <v>-41</v>
      </c>
      <c r="Q2" s="36">
        <f>IF(OR(RosterPlan25[[#This Row],[SOURCE]]="Rookie",RosterPlan25[[#This Row],[POS]]="K"),0,RosterPlan25[[#This Row],[VAR/G]]+3.3)</f>
        <v>9.2987499999999983</v>
      </c>
      <c r="R2" s="36">
        <f>IF(RosterPlan25[[#This Row],[VAW/G]]&gt;0,ROUND(RosterPlan25[[#This Row],[VAW/G]]*$W$56,0)+1,1)</f>
        <v>47</v>
      </c>
      <c r="S2" s="43">
        <f>RosterPlan25[[#This Row],[VAWG Market $]]-_xlfn.IFNA(RosterPlan25[[#This Row],[2019 $]],1)</f>
        <v>-60</v>
      </c>
      <c r="T2" s="36">
        <f>IF(RosterPlan25[[#This Row],[VAR/G]]&gt;0,1+ROUND(RosterPlan25[[#This Row],[VAR/G]]*IF(RosterPlan25[[#This Row],[KEEPER / RFA]]="K",($W$34+RosterPlan25[[#This Row],[2019 $]]-1)/($W$25+RosterPlan25[[#This Row],[VAR/G]]),$W$35),0),1)</f>
        <v>92</v>
      </c>
      <c r="V2" t="s">
        <v>262</v>
      </c>
      <c r="W2">
        <f>SUMIFS(RosterPlan25[[2019 $]:[2019 $]],RosterPlan25[[OWNER]:[OWNER]],"="&amp;$V2,RosterPlan25[[KEEPER / RFA]:[KEEPER / RFA]],"K")</f>
        <v>200</v>
      </c>
      <c r="X2" s="36">
        <f>SUMIFS(RosterPlan25[[2019 $]:[2019 $]],RosterPlan25[[OWNER]:[OWNER]],"="&amp;$V2,RosterPlan25[[KEEPER / RFA]:[KEEPER / RFA]],"K")+
SUMIFS(RosterPlan25[[RFA $]:[RFA $]],RosterPlan25[[OWNER]:[OWNER]],"="&amp;$V2,RosterPlan25[[KEEPER / RFA]:[KEEPER / RFA]],"RFA")</f>
        <v>200</v>
      </c>
      <c r="Y2" s="36">
        <f>COUNTIFS(RosterPlan25[OWNER],"="&amp;$V2)</f>
        <v>33</v>
      </c>
      <c r="Z2" s="44">
        <f>COUNTIFS(RosterPlan25[OWNER],"="&amp;$V2,RosterPlan25[KEEPER / RFA],"K")</f>
        <v>24</v>
      </c>
      <c r="AA2" s="36">
        <f>COUNTIFS(RosterPlan25[OWNER],"="&amp;$V2,RosterPlan25[KEEPER / RFA],"RFA")</f>
        <v>0</v>
      </c>
      <c r="AB2" s="41">
        <f>X2+24-Z2</f>
        <v>200</v>
      </c>
      <c r="AC2" s="38">
        <f>SUMIFS(RosterPlan25[[VAR/G]:[VAR/G]],RosterPlan25[[OWNER]:[OWNER]],"="&amp;$V2,RosterPlan25[[KEEPER / RFA]:[KEEPER / RFA]],"K",RosterPlan25[[VAR/G]:[VAR/G]],"&gt;0")</f>
        <v>20.078249999999997</v>
      </c>
      <c r="AD2" s="38">
        <f>SUMIFS(RosterPlan25[[VAR/G]:[VAR/G]],RosterPlan25[[OWNER]:[OWNER]],"="&amp;$V2,RosterPlan25[[KEEPER / RFA]:[KEEPER / RFA]],"&lt;&gt;K",RosterPlan25[[VAR/G]:[VAR/G]],"&gt;0")</f>
        <v>17.757125000000002</v>
      </c>
      <c r="AE2" s="38">
        <f>(300-AB2)/$W$35</f>
        <v>6.5567789968651926</v>
      </c>
      <c r="AF2" s="38">
        <f>AC2+AE2</f>
        <v>26.635028996865188</v>
      </c>
      <c r="AG2"/>
      <c r="AK2"/>
      <c r="AL2"/>
      <c r="AM2"/>
      <c r="AN2"/>
      <c r="AO2"/>
      <c r="AP2"/>
    </row>
    <row r="3" spans="1:42" x14ac:dyDescent="0.3">
      <c r="A3" t="str">
        <f>INDEX(CompositeRoster[display_name],MATCH(RosterPlan25[[#This Row],[PLAYER]],CompositeRoster[full_name],0))</f>
        <v>Bobno123</v>
      </c>
      <c r="B3" t="s">
        <v>8008</v>
      </c>
      <c r="C3" t="str">
        <f>INDEX(CompositeRoster[team],MATCH(RosterPlan25[[#This Row],[PLAYER]],CompositeRoster[full_name],0))&amp;""</f>
        <v>SF</v>
      </c>
      <c r="D3" t="str">
        <f>INDEX(CompositeRoster[position],MATCH(RosterPlan25[[#This Row],[PLAYER]],CompositeRoster[full_name],0))&amp;""</f>
        <v>TE</v>
      </c>
      <c r="E3" t="str">
        <f>INDEX(CompositeRoster[source],MATCH(RosterPlan25[[#This Row],[PLAYER]],CompositeRoster[full_name],0))</f>
        <v>Roster</v>
      </c>
      <c r="F3" s="42">
        <f>_xlfn.IFNA(INDEX(Draft2018[PRICE], MATCH(RosterPlan25[[#This Row],[PLAYER]],Draft2018[PLAYER],0)),0)</f>
        <v>1</v>
      </c>
      <c r="G3" s="42" t="str">
        <f>_xlfn.IFNA(INDEX(Draft2018[Current Contract],MATCH(RosterPlan25[[#This Row],[PLAYER]],Draft2018[PLAYER],0)),"Undrafted")</f>
        <v>Undrafted</v>
      </c>
      <c r="H3" s="42">
        <f>IF(RosterPlan25[[#This Row],[Contract]]="Rookie","",2018+3-_xlfn.IFNA(INDEX(Draft2018[Net Keeper Count],MATCH(RosterPlan25[[#This Row],[PLAYER]],Draft2018[PLAYER],0)),0))</f>
        <v>2020</v>
      </c>
      <c r="I3" s="42">
        <f>ROUNDDOWN(RosterPlan25[[#This Row],[Optimal $]]*IF(RosterPlan25[Contract]="Rookie",0.3,0.15),0)</f>
        <v>7</v>
      </c>
      <c r="J3" s="36">
        <f>IF(RosterPlan25[[#This Row],[SOURCE]]="Draft",INDEX(draft_2019[salary],MATCH(RosterPlan25[[#This Row],[PLAYER]],draft_2019[placeholder_name],0)),MAX(RosterPlan25[[#This Row],[Current $]]+RosterPlan25[[#This Row],[$↑ VAR]],1))</f>
        <v>8</v>
      </c>
      <c r="K3" s="49">
        <f>_xlfn.IFNA(IF(RosterPlan25[[#This Row],[POS]]="K",0,INDEX(Proj2019[VARG],MATCH(RosterPlan25[[#This Row],[PLAYER]],Proj2019[PLAYER],0))),0)</f>
        <v>4.4106249999999987</v>
      </c>
      <c r="L3" s="39" t="s">
        <v>439</v>
      </c>
      <c r="M3">
        <f>_xlfn.IFNA(INDEX(Draft2018[Net Keeper Count],MATCH(RosterPlan25[[#This Row],[PLAYER]],Draft2018[PLAYER],0)),0)+IF(RosterPlan25[[#This Row],[KEEPER / RFA]]="K",1,0)</f>
        <v>2</v>
      </c>
      <c r="N3" s="39"/>
      <c r="O3" s="50">
        <f>IF(RosterPlan25[[#This Row],[VAR/G]]&gt;0,ROUND($W$29*RosterPlan25[[#This Row],[VAR/G]],0),0)+1</f>
        <v>49</v>
      </c>
      <c r="P3" s="36">
        <f>RosterPlan25[[#This Row],[Optimal $]]-RosterPlan25[[#This Row],[2019 $]]</f>
        <v>41</v>
      </c>
      <c r="Q3">
        <f>IF(OR(RosterPlan25[[#This Row],[SOURCE]]="Rookie",RosterPlan25[[#This Row],[POS]]="K"),0,RosterPlan25[[#This Row],[VAR/G]]+3.3)</f>
        <v>7.7106249999999985</v>
      </c>
      <c r="R3">
        <f>IF(RosterPlan25[[#This Row],[VAW/G]]&gt;0,ROUND(RosterPlan25[[#This Row],[VAW/G]]*$W$56,0)+1,1)</f>
        <v>39</v>
      </c>
      <c r="S3" s="51">
        <f>RosterPlan25[[#This Row],[VAWG Market $]]-_xlfn.IFNA(RosterPlan25[[#This Row],[2019 $]],1)</f>
        <v>31</v>
      </c>
      <c r="T3" s="36">
        <f>IF(RosterPlan25[[#This Row],[VAR/G]]&gt;0,1+ROUND(RosterPlan25[[#This Row],[VAR/G]]*IF(RosterPlan25[[#This Row],[KEEPER / RFA]]="K",($W$34+RosterPlan25[[#This Row],[2019 $]]-1)/($W$25+RosterPlan25[[#This Row],[VAR/G]]),$W$35),0),1)</f>
        <v>65</v>
      </c>
      <c r="V3" t="s">
        <v>263</v>
      </c>
      <c r="W3">
        <f>SUMIFS(RosterPlan25[[2019 $]:[2019 $]],RosterPlan25[[OWNER]:[OWNER]],"="&amp;$V3,RosterPlan25[[KEEPER / RFA]:[KEEPER / RFA]],"K")</f>
        <v>301</v>
      </c>
      <c r="X3" s="36">
        <f>SUMIFS(RosterPlan25[[2019 $]:[2019 $]],RosterPlan25[[OWNER]:[OWNER]],"="&amp;$V3,RosterPlan25[[KEEPER / RFA]:[KEEPER / RFA]],"K")+
SUMIFS(RosterPlan25[[RFA $]:[RFA $]],RosterPlan25[[OWNER]:[OWNER]],"="&amp;$V3,RosterPlan25[[KEEPER / RFA]:[KEEPER / RFA]],"RFA")</f>
        <v>301</v>
      </c>
      <c r="Y3" s="36">
        <f>COUNTIFS(RosterPlan25[OWNER],"="&amp;$V3)</f>
        <v>32</v>
      </c>
      <c r="Z3" s="44">
        <f>COUNTIFS(RosterPlan25[OWNER],"="&amp;$V3,RosterPlan25[KEEPER / RFA],"K")</f>
        <v>25</v>
      </c>
      <c r="AA3" s="36">
        <f>COUNTIFS(RosterPlan25[OWNER],"="&amp;$V3,RosterPlan25[KEEPER / RFA],"RFA")</f>
        <v>0</v>
      </c>
      <c r="AB3" s="41">
        <f>X3+24-Z3</f>
        <v>300</v>
      </c>
      <c r="AC3" s="38">
        <f>SUMIFS(RosterPlan25[[VAR/G]:[VAR/G]],RosterPlan25[[OWNER]:[OWNER]],"="&amp;$V3,RosterPlan25[[KEEPER / RFA]:[KEEPER / RFA]],"K",RosterPlan25[[VAR/G]:[VAR/G]],"&gt;0")</f>
        <v>22.166625</v>
      </c>
      <c r="AD3" s="38">
        <f>SUMIFS(RosterPlan25[[VAR/G]:[VAR/G]],RosterPlan25[[OWNER]:[OWNER]],"="&amp;$V3,RosterPlan25[[KEEPER / RFA]:[KEEPER / RFA]],"&lt;&gt;K",RosterPlan25[[VAR/G]:[VAR/G]],"&gt;0")</f>
        <v>2.7512499999999989</v>
      </c>
      <c r="AE3" s="38">
        <f>(300-AB3)/$W$35</f>
        <v>0</v>
      </c>
      <c r="AF3" s="38">
        <f>AC3+AE3</f>
        <v>22.166625</v>
      </c>
      <c r="AG3"/>
      <c r="AK3"/>
      <c r="AL3"/>
      <c r="AM3"/>
      <c r="AN3"/>
      <c r="AO3"/>
      <c r="AP3"/>
    </row>
    <row r="4" spans="1:42" x14ac:dyDescent="0.3">
      <c r="A4" s="36" t="str">
        <f>INDEX(CompositeRoster[display_name],MATCH(RosterPlan25[[#This Row],[PLAYER]],CompositeRoster[full_name],0))</f>
        <v>Bobno123</v>
      </c>
      <c r="B4" t="s">
        <v>3140</v>
      </c>
      <c r="C4" t="str">
        <f>INDEX(CompositeRoster[team],MATCH(RosterPlan25[[#This Row],[PLAYER]],CompositeRoster[full_name],0))&amp;""</f>
        <v>KC</v>
      </c>
      <c r="D4" t="str">
        <f>INDEX(CompositeRoster[position],MATCH(RosterPlan25[[#This Row],[PLAYER]],CompositeRoster[full_name],0))&amp;""</f>
        <v>WR</v>
      </c>
      <c r="E4" t="str">
        <f>INDEX(CompositeRoster[source],MATCH(RosterPlan25[[#This Row],[PLAYER]],CompositeRoster[full_name],0))</f>
        <v>Roster</v>
      </c>
      <c r="F4" s="42">
        <f>_xlfn.IFNA(INDEX(Draft2018[PRICE], MATCH(RosterPlan25[[#This Row],[PLAYER]],Draft2018[PLAYER],0)),0)</f>
        <v>37</v>
      </c>
      <c r="G4" s="42" t="str">
        <f>_xlfn.IFNA(INDEX(Draft2018[Current Contract],MATCH(RosterPlan25[[#This Row],[PLAYER]],Draft2018[PLAYER],0)),"Undrafted")</f>
        <v>Auction</v>
      </c>
      <c r="H4" s="42">
        <f>IF(RosterPlan25[[#This Row],[Contract]]="Rookie","",2018+3-_xlfn.IFNA(INDEX(Draft2018[Net Keeper Count],MATCH(RosterPlan25[[#This Row],[PLAYER]],Draft2018[PLAYER],0)),0))</f>
        <v>2021</v>
      </c>
      <c r="I4" s="42">
        <f>ROUNDDOWN(RosterPlan25[[#This Row],[Optimal $]]*IF(RosterPlan25[Contract]="Rookie",0.3,0.15),0)</f>
        <v>2</v>
      </c>
      <c r="J4">
        <f>IF(RosterPlan25[[#This Row],[SOURCE]]="Draft",INDEX(draft_2019[salary],MATCH(RosterPlan25[[#This Row],[PLAYER]],draft_2019[placeholder_name],0)),MAX(RosterPlan25[[#This Row],[Current $]]+RosterPlan25[[#This Row],[$↑ VAR]],1))</f>
        <v>39</v>
      </c>
      <c r="K4" s="38">
        <f>_xlfn.IFNA(IF(RosterPlan25[[#This Row],[POS]]="K",0,INDEX(Proj2019[VARG],MATCH(RosterPlan25[[#This Row],[PLAYER]],Proj2019[PLAYER],0))),0)</f>
        <v>1.5312499999999991</v>
      </c>
      <c r="L4" s="39" t="s">
        <v>439</v>
      </c>
      <c r="M4" s="36">
        <f>_xlfn.IFNA(INDEX(Draft2018[Net Keeper Count],MATCH(RosterPlan25[[#This Row],[PLAYER]],Draft2018[PLAYER],0)),0)+IF(RosterPlan25[[#This Row],[KEEPER / RFA]]="K",1,0)</f>
        <v>1</v>
      </c>
      <c r="N4" s="39"/>
      <c r="O4" s="36">
        <f>IF(RosterPlan25[[#This Row],[VAR/G]]&gt;0,ROUND($W$29*RosterPlan25[[#This Row],[VAR/G]],0),0)+1</f>
        <v>17</v>
      </c>
      <c r="P4" s="36">
        <f>RosterPlan25[[#This Row],[Optimal $]]-RosterPlan25[[#This Row],[2019 $]]</f>
        <v>-22</v>
      </c>
      <c r="Q4" s="36">
        <f>IF(OR(RosterPlan25[[#This Row],[SOURCE]]="Rookie",RosterPlan25[[#This Row],[POS]]="K"),0,RosterPlan25[[#This Row],[VAR/G]]+3.3)</f>
        <v>4.8312499999999989</v>
      </c>
      <c r="R4" s="36">
        <f>IF(RosterPlan25[[#This Row],[VAW/G]]&gt;0,ROUND(RosterPlan25[[#This Row],[VAW/G]]*$W$56,0)+1,1)</f>
        <v>25</v>
      </c>
      <c r="S4" s="43">
        <f>RosterPlan25[[#This Row],[VAWG Market $]]-_xlfn.IFNA(RosterPlan25[[#This Row],[2019 $]],1)</f>
        <v>-14</v>
      </c>
      <c r="T4" s="36">
        <f>IF(RosterPlan25[[#This Row],[VAR/G]]&gt;0,1+ROUND(RosterPlan25[[#This Row],[VAR/G]]*IF(RosterPlan25[[#This Row],[KEEPER / RFA]]="K",($W$34+RosterPlan25[[#This Row],[2019 $]]-1)/($W$25+RosterPlan25[[#This Row],[VAR/G]]),$W$35),0),1)</f>
        <v>25</v>
      </c>
      <c r="V4" t="s">
        <v>264</v>
      </c>
      <c r="W4">
        <f>SUMIFS(RosterPlan25[[2019 $]:[2019 $]],RosterPlan25[[OWNER]:[OWNER]],"="&amp;$V4,RosterPlan25[[KEEPER / RFA]:[KEEPER / RFA]],"K")</f>
        <v>135</v>
      </c>
      <c r="X4" s="36">
        <f>SUMIFS(RosterPlan25[[2019 $]:[2019 $]],RosterPlan25[[OWNER]:[OWNER]],"="&amp;$V4,RosterPlan25[[KEEPER / RFA]:[KEEPER / RFA]],"K")+
SUMIFS(RosterPlan25[[RFA $]:[RFA $]],RosterPlan25[[OWNER]:[OWNER]],"="&amp;$V4,RosterPlan25[[KEEPER / RFA]:[KEEPER / RFA]],"RFA")</f>
        <v>135</v>
      </c>
      <c r="Y4" s="36">
        <f>COUNTIFS(RosterPlan25[OWNER],"="&amp;$V4)</f>
        <v>31</v>
      </c>
      <c r="Z4" s="44">
        <f>COUNTIFS(RosterPlan25[OWNER],"="&amp;$V4,RosterPlan25[KEEPER / RFA],"K")</f>
        <v>28</v>
      </c>
      <c r="AA4" s="36">
        <f>COUNTIFS(RosterPlan25[OWNER],"="&amp;$V4,RosterPlan25[KEEPER / RFA],"RFA")</f>
        <v>0</v>
      </c>
      <c r="AB4" s="41">
        <f>X4+24-Z4</f>
        <v>131</v>
      </c>
      <c r="AC4" s="38">
        <f>SUMIFS(RosterPlan25[[VAR/G]:[VAR/G]],RosterPlan25[[OWNER]:[OWNER]],"="&amp;$V4,RosterPlan25[[KEEPER / RFA]:[KEEPER / RFA]],"K",RosterPlan25[[VAR/G]:[VAR/G]],"&gt;0")</f>
        <v>21.46725</v>
      </c>
      <c r="AD4" s="38">
        <f>SUMIFS(RosterPlan25[[VAR/G]:[VAR/G]],RosterPlan25[[OWNER]:[OWNER]],"="&amp;$V4,RosterPlan25[[KEEPER / RFA]:[KEEPER / RFA]],"&lt;&gt;K",RosterPlan25[[VAR/G]:[VAR/G]],"&gt;0")</f>
        <v>6.9481249999999974</v>
      </c>
      <c r="AE4" s="38">
        <f>(300-AB4)/$W$35</f>
        <v>11.080956504702176</v>
      </c>
      <c r="AF4" s="38">
        <f>AC4+AE4</f>
        <v>32.548206504702179</v>
      </c>
      <c r="AG4"/>
      <c r="AK4"/>
      <c r="AL4"/>
      <c r="AM4"/>
      <c r="AN4"/>
      <c r="AO4"/>
      <c r="AP4"/>
    </row>
    <row r="5" spans="1:42" x14ac:dyDescent="0.3">
      <c r="A5" s="36" t="str">
        <f>INDEX(CompositeRoster[display_name],MATCH(RosterPlan25[[#This Row],[PLAYER]],CompositeRoster[full_name],0))</f>
        <v>Bobno123</v>
      </c>
      <c r="B5" t="s">
        <v>1677</v>
      </c>
      <c r="C5" t="str">
        <f>INDEX(CompositeRoster[team],MATCH(RosterPlan25[[#This Row],[PLAYER]],CompositeRoster[full_name],0))&amp;""</f>
        <v>ATL</v>
      </c>
      <c r="D5" t="str">
        <f>INDEX(CompositeRoster[position],MATCH(RosterPlan25[[#This Row],[PLAYER]],CompositeRoster[full_name],0))&amp;""</f>
        <v>QB</v>
      </c>
      <c r="E5" s="36" t="str">
        <f>INDEX(CompositeRoster[source],MATCH(RosterPlan25[[#This Row],[PLAYER]],CompositeRoster[full_name],0))</f>
        <v>Roster</v>
      </c>
      <c r="F5" s="42">
        <f>_xlfn.IFNA(INDEX(Draft2018[PRICE], MATCH(RosterPlan25[[#This Row],[PLAYER]],Draft2018[PLAYER],0)),0)</f>
        <v>3</v>
      </c>
      <c r="G5" s="42" t="str">
        <f>_xlfn.IFNA(INDEX(Draft2018[Current Contract],MATCH(RosterPlan25[[#This Row],[PLAYER]],Draft2018[PLAYER],0)),"Undrafted")</f>
        <v>Auction</v>
      </c>
      <c r="H5" s="42">
        <f>IF(RosterPlan25[[#This Row],[Contract]]="Rookie","",2018+3-_xlfn.IFNA(INDEX(Draft2018[Net Keeper Count],MATCH(RosterPlan25[[#This Row],[PLAYER]],Draft2018[PLAYER],0)),0))</f>
        <v>2019</v>
      </c>
      <c r="I5" s="42">
        <f>ROUNDDOWN(RosterPlan25[[#This Row],[Optimal $]]*IF(RosterPlan25[Contract]="Rookie",0.3,0.15),0)</f>
        <v>2</v>
      </c>
      <c r="J5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5" s="38">
        <f>_xlfn.IFNA(IF(RosterPlan25[[#This Row],[POS]]="K",0,INDEX(Proj2019[VARG],MATCH(RosterPlan25[[#This Row],[PLAYER]],Proj2019[PLAYER],0))),0)</f>
        <v>1.2417500000000032</v>
      </c>
      <c r="L5" s="39"/>
      <c r="M5" s="36">
        <f>_xlfn.IFNA(INDEX(Draft2018[Net Keeper Count],MATCH(RosterPlan25[[#This Row],[PLAYER]],Draft2018[PLAYER],0)),0)+IF(RosterPlan25[[#This Row],[KEEPER / RFA]]="K",1,0)</f>
        <v>2</v>
      </c>
      <c r="N5" s="39"/>
      <c r="O5">
        <f>IF(RosterPlan25[[#This Row],[VAR/G]]&gt;0,ROUND($W$29*RosterPlan25[[#This Row],[VAR/G]],0),0)+1</f>
        <v>14</v>
      </c>
      <c r="P5" s="36">
        <f>RosterPlan25[[#This Row],[Optimal $]]-RosterPlan25[[#This Row],[2019 $]]</f>
        <v>9</v>
      </c>
      <c r="Q5" s="36">
        <f>IF(OR(RosterPlan25[[#This Row],[SOURCE]]="Rookie",RosterPlan25[[#This Row],[POS]]="K"),0,RosterPlan25[[#This Row],[VAR/G]]+3.3)</f>
        <v>4.5417500000000031</v>
      </c>
      <c r="R5" s="36">
        <f>IF(RosterPlan25[[#This Row],[VAW/G]]&gt;0,ROUND(RosterPlan25[[#This Row],[VAW/G]]*$W$56,0)+1,1)</f>
        <v>23</v>
      </c>
      <c r="S5" s="43">
        <f>RosterPlan25[[#This Row],[VAWG Market $]]-_xlfn.IFNA(RosterPlan25[[#This Row],[2019 $]],1)</f>
        <v>18</v>
      </c>
      <c r="T5" s="36">
        <f>IF(RosterPlan25[[#This Row],[VAR/G]]&gt;0,1+ROUND(RosterPlan25[[#This Row],[VAR/G]]*IF(RosterPlan25[[#This Row],[KEEPER / RFA]]="K",($W$34+RosterPlan25[[#This Row],[2019 $]]-1)/($W$25+RosterPlan25[[#This Row],[VAR/G]]),$W$35),0),1)</f>
        <v>20</v>
      </c>
      <c r="V5" t="s">
        <v>265</v>
      </c>
      <c r="W5">
        <f>SUMIFS(RosterPlan25[[2019 $]:[2019 $]],RosterPlan25[[OWNER]:[OWNER]],"="&amp;$V5,RosterPlan25[[KEEPER / RFA]:[KEEPER / RFA]],"K")</f>
        <v>292</v>
      </c>
      <c r="X5" s="36">
        <f>SUMIFS(RosterPlan25[[2019 $]:[2019 $]],RosterPlan25[[OWNER]:[OWNER]],"="&amp;$V5,RosterPlan25[[KEEPER / RFA]:[KEEPER / RFA]],"K")+
SUMIFS(RosterPlan25[[RFA $]:[RFA $]],RosterPlan25[[OWNER]:[OWNER]],"="&amp;$V5,RosterPlan25[[KEEPER / RFA]:[KEEPER / RFA]],"RFA")</f>
        <v>292</v>
      </c>
      <c r="Y5" s="36">
        <f>COUNTIFS(RosterPlan25[OWNER],"="&amp;$V5)</f>
        <v>29</v>
      </c>
      <c r="Z5" s="44">
        <f>COUNTIFS(RosterPlan25[OWNER],"="&amp;$V5,RosterPlan25[KEEPER / RFA],"K")</f>
        <v>25</v>
      </c>
      <c r="AA5" s="36">
        <f>COUNTIFS(RosterPlan25[OWNER],"="&amp;$V5,RosterPlan25[KEEPER / RFA],"RFA")</f>
        <v>0</v>
      </c>
      <c r="AB5" s="41">
        <f t="shared" ref="AB5:AB11" si="0">X5+24-Z5</f>
        <v>291</v>
      </c>
      <c r="AC5" s="38">
        <f>SUMIFS(RosterPlan25[[VAR/G]:[VAR/G]],RosterPlan25[[OWNER]:[OWNER]],"="&amp;$V5,RosterPlan25[[KEEPER / RFA]:[KEEPER / RFA]],"K",RosterPlan25[[VAR/G]:[VAR/G]],"&gt;0")</f>
        <v>25.404874999999997</v>
      </c>
      <c r="AD5" s="38">
        <f>SUMIFS(RosterPlan25[[VAR/G]:[VAR/G]],RosterPlan25[[OWNER]:[OWNER]],"="&amp;$V5,RosterPlan25[[KEEPER / RFA]:[KEEPER / RFA]],"&lt;&gt;K",RosterPlan25[[VAR/G]:[VAR/G]],"&gt;0")</f>
        <v>5.2693749999999984</v>
      </c>
      <c r="AE5" s="38">
        <f>(300-AB5)/$W$35</f>
        <v>0.59011010971786737</v>
      </c>
      <c r="AF5" s="38">
        <f>AC5+AE5</f>
        <v>25.994985109717863</v>
      </c>
      <c r="AG5"/>
      <c r="AK5"/>
      <c r="AL5"/>
      <c r="AM5"/>
      <c r="AN5"/>
      <c r="AO5"/>
      <c r="AP5"/>
    </row>
    <row r="6" spans="1:42" x14ac:dyDescent="0.3">
      <c r="A6" s="36" t="str">
        <f>INDEX(CompositeRoster[display_name],MATCH(RosterPlan25[[#This Row],[PLAYER]],CompositeRoster[full_name],0))</f>
        <v>Bobno123</v>
      </c>
      <c r="B6" t="s">
        <v>4562</v>
      </c>
      <c r="C6" t="str">
        <f>INDEX(CompositeRoster[team],MATCH(RosterPlan25[[#This Row],[PLAYER]],CompositeRoster[full_name],0))&amp;""</f>
        <v>CHI</v>
      </c>
      <c r="D6" t="str">
        <f>INDEX(CompositeRoster[position],MATCH(RosterPlan25[[#This Row],[PLAYER]],CompositeRoster[full_name],0))&amp;""</f>
        <v>RB</v>
      </c>
      <c r="E6" t="str">
        <f>INDEX(CompositeRoster[source],MATCH(RosterPlan25[[#This Row],[PLAYER]],CompositeRoster[full_name],0))</f>
        <v>Roster</v>
      </c>
      <c r="F6" s="42">
        <f>_xlfn.IFNA(INDEX(Draft2018[PRICE], MATCH(RosterPlan25[[#This Row],[PLAYER]],Draft2018[PLAYER],0)),0)</f>
        <v>1</v>
      </c>
      <c r="G6" s="42" t="str">
        <f>_xlfn.IFNA(INDEX(Draft2018[Current Contract],MATCH(RosterPlan25[[#This Row],[PLAYER]],Draft2018[PLAYER],0)),"Undrafted")</f>
        <v>Auction</v>
      </c>
      <c r="H6" s="42">
        <f>IF(RosterPlan25[[#This Row],[Contract]]="Rookie","",2018+3-_xlfn.IFNA(INDEX(Draft2018[Net Keeper Count],MATCH(RosterPlan25[[#This Row],[PLAYER]],Draft2018[PLAYER],0)),0))</f>
        <v>2020</v>
      </c>
      <c r="I6" s="42">
        <f>ROUNDDOWN(RosterPlan25[[#This Row],[Optimal $]]*IF(RosterPlan25[Contract]="Rookie",0.3,0.15),0)</f>
        <v>1</v>
      </c>
      <c r="J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6" s="38">
        <f>_xlfn.IFNA(IF(RosterPlan25[[#This Row],[POS]]="K",0,INDEX(Proj2019[VARG],MATCH(RosterPlan25[[#This Row],[PLAYER]],Proj2019[PLAYER],0))),0)</f>
        <v>0.72375000000000078</v>
      </c>
      <c r="L6" s="39" t="s">
        <v>439</v>
      </c>
      <c r="M6" s="36">
        <f>_xlfn.IFNA(INDEX(Draft2018[Net Keeper Count],MATCH(RosterPlan25[[#This Row],[PLAYER]],Draft2018[PLAYER],0)),0)+IF(RosterPlan25[[#This Row],[KEEPER / RFA]]="K",1,0)</f>
        <v>2</v>
      </c>
      <c r="N6" s="39"/>
      <c r="O6" s="36">
        <f>IF(RosterPlan25[[#This Row],[VAR/G]]&gt;0,ROUND($W$29*RosterPlan25[[#This Row],[VAR/G]],0),0)+1</f>
        <v>9</v>
      </c>
      <c r="P6" s="36">
        <f>RosterPlan25[[#This Row],[Optimal $]]-RosterPlan25[[#This Row],[2019 $]]</f>
        <v>7</v>
      </c>
      <c r="Q6" s="36">
        <f>IF(OR(RosterPlan25[[#This Row],[SOURCE]]="Rookie",RosterPlan25[[#This Row],[POS]]="K"),0,RosterPlan25[[#This Row],[VAR/G]]+3.3)</f>
        <v>4.0237500000000006</v>
      </c>
      <c r="R6" s="36">
        <f>IF(RosterPlan25[[#This Row],[VAW/G]]&gt;0,ROUND(RosterPlan25[[#This Row],[VAW/G]]*$W$56,0)+1,1)</f>
        <v>21</v>
      </c>
      <c r="S6" s="43">
        <f>RosterPlan25[[#This Row],[VAWG Market $]]-_xlfn.IFNA(RosterPlan25[[#This Row],[2019 $]],1)</f>
        <v>19</v>
      </c>
      <c r="T6" s="36">
        <f>IF(RosterPlan25[[#This Row],[VAR/G]]&gt;0,1+ROUND(RosterPlan25[[#This Row],[VAR/G]]*IF(RosterPlan25[[#This Row],[KEEPER / RFA]]="K",($W$34+RosterPlan25[[#This Row],[2019 $]]-1)/($W$25+RosterPlan25[[#This Row],[VAR/G]]),$W$35),0),1)</f>
        <v>12</v>
      </c>
      <c r="V6" t="s">
        <v>266</v>
      </c>
      <c r="W6">
        <f>SUMIFS(RosterPlan25[[2019 $]:[2019 $]],RosterPlan25[[OWNER]:[OWNER]],"="&amp;$V6,RosterPlan25[[KEEPER / RFA]:[KEEPER / RFA]],"K")</f>
        <v>189</v>
      </c>
      <c r="X6" s="36">
        <f>SUMIFS(RosterPlan25[[2019 $]:[2019 $]],RosterPlan25[[OWNER]:[OWNER]],"="&amp;$V6,RosterPlan25[[KEEPER / RFA]:[KEEPER / RFA]],"K")+
SUMIFS(RosterPlan25[[RFA $]:[RFA $]],RosterPlan25[[OWNER]:[OWNER]],"="&amp;$V6,RosterPlan25[[KEEPER / RFA]:[KEEPER / RFA]],"RFA")</f>
        <v>189</v>
      </c>
      <c r="Y6" s="36">
        <f>COUNTIFS(RosterPlan25[OWNER],"="&amp;$V6)</f>
        <v>32</v>
      </c>
      <c r="Z6" s="44">
        <f>COUNTIFS(RosterPlan25[OWNER],"="&amp;$V6,RosterPlan25[KEEPER / RFA],"K")</f>
        <v>23</v>
      </c>
      <c r="AA6" s="36">
        <f>COUNTIFS(RosterPlan25[OWNER],"="&amp;$V6,RosterPlan25[KEEPER / RFA],"RFA")</f>
        <v>0</v>
      </c>
      <c r="AB6" s="41">
        <f t="shared" si="0"/>
        <v>190</v>
      </c>
      <c r="AC6" s="38">
        <f>SUMIFS(RosterPlan25[[VAR/G]:[VAR/G]],RosterPlan25[[OWNER]:[OWNER]],"="&amp;$V6,RosterPlan25[[KEEPER / RFA]:[KEEPER / RFA]],"K",RosterPlan25[[VAR/G]:[VAR/G]],"&gt;0")</f>
        <v>14.977499999999994</v>
      </c>
      <c r="AD6" s="38">
        <f>SUMIFS(RosterPlan25[[VAR/G]:[VAR/G]],RosterPlan25[[OWNER]:[OWNER]],"="&amp;$V6,RosterPlan25[[KEEPER / RFA]:[KEEPER / RFA]],"&lt;&gt;K",RosterPlan25[[VAR/G]:[VAR/G]],"&gt;0")</f>
        <v>2.6525000000000007</v>
      </c>
      <c r="AE6" s="38">
        <f>(300-AB6)/$W$35</f>
        <v>7.2124568965517124</v>
      </c>
      <c r="AF6" s="38">
        <f>AC6+AE6</f>
        <v>22.189956896551706</v>
      </c>
      <c r="AG6"/>
      <c r="AK6"/>
      <c r="AL6"/>
      <c r="AM6"/>
      <c r="AN6"/>
      <c r="AO6"/>
      <c r="AP6"/>
    </row>
    <row r="7" spans="1:42" x14ac:dyDescent="0.3">
      <c r="A7" s="36" t="str">
        <f>INDEX(CompositeRoster[display_name],MATCH(RosterPlan25[[#This Row],[PLAYER]],CompositeRoster[full_name],0))</f>
        <v>Bobno123</v>
      </c>
      <c r="B7" t="s">
        <v>8667</v>
      </c>
      <c r="C7" t="str">
        <f>INDEX(CompositeRoster[team],MATCH(RosterPlan25[[#This Row],[PLAYER]],CompositeRoster[full_name],0))&amp;""</f>
        <v>SF</v>
      </c>
      <c r="D7" t="str">
        <f>INDEX(CompositeRoster[position],MATCH(RosterPlan25[[#This Row],[PLAYER]],CompositeRoster[full_name],0))&amp;""</f>
        <v>WR</v>
      </c>
      <c r="E7" s="36" t="str">
        <f>INDEX(CompositeRoster[source],MATCH(RosterPlan25[[#This Row],[PLAYER]],CompositeRoster[full_name],0))</f>
        <v>Roster</v>
      </c>
      <c r="F7" s="42">
        <f>_xlfn.IFNA(INDEX(Draft2018[PRICE], MATCH(RosterPlan25[[#This Row],[PLAYER]],Draft2018[PLAYER],0)),0)</f>
        <v>4</v>
      </c>
      <c r="G7" s="42" t="str">
        <f>_xlfn.IFNA(INDEX(Draft2018[Current Contract],MATCH(RosterPlan25[[#This Row],[PLAYER]],Draft2018[PLAYER],0)),"Undrafted")</f>
        <v>Rookie</v>
      </c>
      <c r="H7" s="42" t="str">
        <f>IF(RosterPlan25[[#This Row],[Contract]]="Rookie","",2018+3-_xlfn.IFNA(INDEX(Draft2018[Net Keeper Count],MATCH(RosterPlan25[[#This Row],[PLAYER]],Draft2018[PLAYER],0)),0))</f>
        <v/>
      </c>
      <c r="I7" s="42">
        <f>ROUNDDOWN(RosterPlan25[[#This Row],[Optimal $]]*IF(RosterPlan25[Contract]="Rookie",0.3,0.15),0)</f>
        <v>0</v>
      </c>
      <c r="J7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7" s="49">
        <f>_xlfn.IFNA(IF(RosterPlan25[[#This Row],[POS]]="K",0,INDEX(Proj2019[VARG],MATCH(RosterPlan25[[#This Row],[PLAYER]],Proj2019[PLAYER],0))),0)</f>
        <v>7.5624999999999609E-2</v>
      </c>
      <c r="L7" s="39" t="s">
        <v>439</v>
      </c>
      <c r="M7">
        <f>_xlfn.IFNA(INDEX(Draft2018[Net Keeper Count],MATCH(RosterPlan25[[#This Row],[PLAYER]],Draft2018[PLAYER],0)),0)+IF(RosterPlan25[[#This Row],[KEEPER / RFA]]="K",1,0)</f>
        <v>1</v>
      </c>
      <c r="N7" s="39"/>
      <c r="O7" s="50">
        <f>IF(RosterPlan25[[#This Row],[VAR/G]]&gt;0,ROUND($W$29*RosterPlan25[[#This Row],[VAR/G]],0),0)+1</f>
        <v>2</v>
      </c>
      <c r="P7" s="36">
        <f>RosterPlan25[[#This Row],[Optimal $]]-RosterPlan25[[#This Row],[2019 $]]</f>
        <v>-2</v>
      </c>
      <c r="Q7">
        <f>IF(OR(RosterPlan25[[#This Row],[SOURCE]]="Rookie",RosterPlan25[[#This Row],[POS]]="K"),0,RosterPlan25[[#This Row],[VAR/G]]+3.3)</f>
        <v>3.3756249999999994</v>
      </c>
      <c r="R7">
        <f>IF(RosterPlan25[[#This Row],[VAW/G]]&gt;0,ROUND(RosterPlan25[[#This Row],[VAW/G]]*$W$56,0)+1,1)</f>
        <v>18</v>
      </c>
      <c r="S7" s="51">
        <f>RosterPlan25[[#This Row],[VAWG Market $]]-_xlfn.IFNA(RosterPlan25[[#This Row],[2019 $]],1)</f>
        <v>14</v>
      </c>
      <c r="T7" s="36">
        <f>IF(RosterPlan25[[#This Row],[VAR/G]]&gt;0,1+ROUND(RosterPlan25[[#This Row],[VAR/G]]*IF(RosterPlan25[[#This Row],[KEEPER / RFA]]="K",($W$34+RosterPlan25[[#This Row],[2019 $]]-1)/($W$25+RosterPlan25[[#This Row],[VAR/G]]),$W$35),0),1)</f>
        <v>2</v>
      </c>
      <c r="V7" t="s">
        <v>267</v>
      </c>
      <c r="W7">
        <f>SUMIFS(RosterPlan25[[2019 $]:[2019 $]],RosterPlan25[[OWNER]:[OWNER]],"="&amp;$V7,RosterPlan25[[KEEPER / RFA]:[KEEPER / RFA]],"K")</f>
        <v>103</v>
      </c>
      <c r="X7" s="36">
        <f>SUMIFS(RosterPlan25[[2019 $]:[2019 $]],RosterPlan25[[OWNER]:[OWNER]],"="&amp;$V7,RosterPlan25[[KEEPER / RFA]:[KEEPER / RFA]],"K")+
SUMIFS(RosterPlan25[[RFA $]:[RFA $]],RosterPlan25[[OWNER]:[OWNER]],"="&amp;$V7,RosterPlan25[[KEEPER / RFA]:[KEEPER / RFA]],"RFA")</f>
        <v>103</v>
      </c>
      <c r="Y7" s="36">
        <f>COUNTIFS(RosterPlan25[OWNER],"="&amp;$V7)</f>
        <v>29</v>
      </c>
      <c r="Z7" s="44">
        <f>COUNTIFS(RosterPlan25[OWNER],"="&amp;$V7,RosterPlan25[KEEPER / RFA],"K")</f>
        <v>27</v>
      </c>
      <c r="AA7" s="36">
        <f>COUNTIFS(RosterPlan25[OWNER],"="&amp;$V7,RosterPlan25[KEEPER / RFA],"RFA")</f>
        <v>0</v>
      </c>
      <c r="AB7" s="41">
        <f t="shared" si="0"/>
        <v>100</v>
      </c>
      <c r="AC7" s="38">
        <f>SUMIFS(RosterPlan25[[VAR/G]:[VAR/G]],RosterPlan25[[OWNER]:[OWNER]],"="&amp;$V7,RosterPlan25[[KEEPER / RFA]:[KEEPER / RFA]],"K",RosterPlan25[[VAR/G]:[VAR/G]],"&gt;0")</f>
        <v>6.7412499999999982</v>
      </c>
      <c r="AD7" s="38">
        <f>SUMIFS(RosterPlan25[[VAR/G]:[VAR/G]],RosterPlan25[[OWNER]:[OWNER]],"="&amp;$V7,RosterPlan25[[KEEPER / RFA]:[KEEPER / RFA]],"&lt;&gt;K",RosterPlan25[[VAR/G]:[VAR/G]],"&gt;0")</f>
        <v>7.2405000000000026</v>
      </c>
      <c r="AE7" s="38">
        <f>(300-AB7)/$W$35</f>
        <v>13.113557993730385</v>
      </c>
      <c r="AF7" s="38">
        <f>AC7+AE7</f>
        <v>19.854807993730383</v>
      </c>
      <c r="AG7"/>
      <c r="AK7"/>
      <c r="AL7"/>
      <c r="AM7"/>
      <c r="AN7"/>
      <c r="AO7"/>
      <c r="AP7"/>
    </row>
    <row r="8" spans="1:42" x14ac:dyDescent="0.3">
      <c r="A8" t="str">
        <f>INDEX(CompositeRoster[display_name],MATCH(RosterPlan25[[#This Row],[PLAYER]],CompositeRoster[full_name],0))</f>
        <v>Bobno123</v>
      </c>
      <c r="B8" t="s">
        <v>6896</v>
      </c>
      <c r="C8" t="str">
        <f>INDEX(CompositeRoster[team],MATCH(RosterPlan25[[#This Row],[PLAYER]],CompositeRoster[full_name],0))&amp;""</f>
        <v>CIN</v>
      </c>
      <c r="D8" t="str">
        <f>INDEX(CompositeRoster[position],MATCH(RosterPlan25[[#This Row],[PLAYER]],CompositeRoster[full_name],0))&amp;""</f>
        <v>WR</v>
      </c>
      <c r="E8" t="str">
        <f>INDEX(CompositeRoster[source],MATCH(RosterPlan25[[#This Row],[PLAYER]],CompositeRoster[full_name],0))</f>
        <v>Roster</v>
      </c>
      <c r="F8" s="42">
        <f>_xlfn.IFNA(INDEX(Draft2018[PRICE], MATCH(RosterPlan25[[#This Row],[PLAYER]],Draft2018[PLAYER],0)),0)</f>
        <v>1</v>
      </c>
      <c r="G8" s="42" t="str">
        <f>_xlfn.IFNA(INDEX(Draft2018[Current Contract],MATCH(RosterPlan25[[#This Row],[PLAYER]],Draft2018[PLAYER],0)),"Undrafted")</f>
        <v>Rookie</v>
      </c>
      <c r="H8" s="42" t="str">
        <f>IF(RosterPlan25[[#This Row],[Contract]]="Rookie","",2018+3-_xlfn.IFNA(INDEX(Draft2018[Net Keeper Count],MATCH(RosterPlan25[[#This Row],[PLAYER]],Draft2018[PLAYER],0)),0))</f>
        <v/>
      </c>
      <c r="I8" s="42">
        <f>ROUNDDOWN(RosterPlan25[[#This Row],[Optimal $]]*IF(RosterPlan25[Contract]="Rookie",0.3,0.15),0)</f>
        <v>0</v>
      </c>
      <c r="J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8" s="49">
        <f>_xlfn.IFNA(IF(RosterPlan25[[#This Row],[POS]]="K",0,INDEX(Proj2019[VARG],MATCH(RosterPlan25[[#This Row],[PLAYER]],Proj2019[PLAYER],0))),0)</f>
        <v>0</v>
      </c>
      <c r="L8" s="39" t="s">
        <v>439</v>
      </c>
      <c r="M8">
        <f>_xlfn.IFNA(INDEX(Draft2018[Net Keeper Count],MATCH(RosterPlan25[[#This Row],[PLAYER]],Draft2018[PLAYER],0)),0)+IF(RosterPlan25[[#This Row],[KEEPER / RFA]]="K",1,0)</f>
        <v>1</v>
      </c>
      <c r="N8" s="39"/>
      <c r="O8" s="50">
        <f>IF(RosterPlan25[[#This Row],[VAR/G]]&gt;0,ROUND($W$29*RosterPlan25[[#This Row],[VAR/G]],0),0)+1</f>
        <v>1</v>
      </c>
      <c r="P8" s="36">
        <f>RosterPlan25[[#This Row],[Optimal $]]-RosterPlan25[[#This Row],[2019 $]]</f>
        <v>0</v>
      </c>
      <c r="Q8">
        <f>IF(OR(RosterPlan25[[#This Row],[SOURCE]]="Rookie",RosterPlan25[[#This Row],[POS]]="K"),0,RosterPlan25[[#This Row],[VAR/G]]+3.3)</f>
        <v>3.3</v>
      </c>
      <c r="R8">
        <f>IF(RosterPlan25[[#This Row],[VAW/G]]&gt;0,ROUND(RosterPlan25[[#This Row],[VAW/G]]*$W$56,0)+1,1)</f>
        <v>17</v>
      </c>
      <c r="S8" s="51">
        <f>RosterPlan25[[#This Row],[VAWG Market $]]-_xlfn.IFNA(RosterPlan25[[#This Row],[2019 $]],1)</f>
        <v>16</v>
      </c>
      <c r="T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8" t="s">
        <v>268</v>
      </c>
      <c r="W8">
        <f>SUMIFS(RosterPlan25[[2019 $]:[2019 $]],RosterPlan25[[OWNER]:[OWNER]],"="&amp;$V8,RosterPlan25[[KEEPER / RFA]:[KEEPER / RFA]],"K")</f>
        <v>92</v>
      </c>
      <c r="X8" s="36">
        <f>SUMIFS(RosterPlan25[[2019 $]:[2019 $]],RosterPlan25[[OWNER]:[OWNER]],"="&amp;$V8,RosterPlan25[[KEEPER / RFA]:[KEEPER / RFA]],"K")+
SUMIFS(RosterPlan25[[RFA $]:[RFA $]],RosterPlan25[[OWNER]:[OWNER]],"="&amp;$V8,RosterPlan25[[KEEPER / RFA]:[KEEPER / RFA]],"RFA")</f>
        <v>92</v>
      </c>
      <c r="Y8" s="36">
        <f>COUNTIFS(RosterPlan25[OWNER],"="&amp;$V8)</f>
        <v>32</v>
      </c>
      <c r="Z8" s="44">
        <f>COUNTIFS(RosterPlan25[OWNER],"="&amp;$V8,RosterPlan25[KEEPER / RFA],"K")</f>
        <v>26</v>
      </c>
      <c r="AA8" s="36">
        <f>COUNTIFS(RosterPlan25[OWNER],"="&amp;$V8,RosterPlan25[KEEPER / RFA],"RFA")</f>
        <v>0</v>
      </c>
      <c r="AB8" s="41">
        <f t="shared" si="0"/>
        <v>90</v>
      </c>
      <c r="AC8" s="38">
        <f>SUMIFS(RosterPlan25[[VAR/G]:[VAR/G]],RosterPlan25[[OWNER]:[OWNER]],"="&amp;$V8,RosterPlan25[[KEEPER / RFA]:[KEEPER / RFA]],"K",RosterPlan25[[VAR/G]:[VAR/G]],"&gt;0")</f>
        <v>8.9806249999999999</v>
      </c>
      <c r="AD8" s="38">
        <f>SUMIFS(RosterPlan25[[VAR/G]:[VAR/G]],RosterPlan25[[OWNER]:[OWNER]],"="&amp;$V8,RosterPlan25[[KEEPER / RFA]:[KEEPER / RFA]],"&lt;&gt;K",RosterPlan25[[VAR/G]:[VAR/G]],"&gt;0")</f>
        <v>2.5788749999999974</v>
      </c>
      <c r="AE8" s="38">
        <f>(300-AB8)/$W$35</f>
        <v>13.769235893416905</v>
      </c>
      <c r="AF8" s="38">
        <f>AC8+AE8</f>
        <v>22.749860893416905</v>
      </c>
      <c r="AG8"/>
      <c r="AK8"/>
      <c r="AL8"/>
      <c r="AM8"/>
      <c r="AN8"/>
      <c r="AO8"/>
      <c r="AP8"/>
    </row>
    <row r="9" spans="1:42" x14ac:dyDescent="0.3">
      <c r="A9" t="str">
        <f>INDEX(CompositeRoster[display_name],MATCH(RosterPlan25[[#This Row],[PLAYER]],CompositeRoster[full_name],0))</f>
        <v>Bobno123</v>
      </c>
      <c r="B9" t="s">
        <v>8837</v>
      </c>
      <c r="C9" t="str">
        <f>INDEX(CompositeRoster[team],MATCH(RosterPlan25[[#This Row],[PLAYER]],CompositeRoster[full_name],0))&amp;""</f>
        <v>TB</v>
      </c>
      <c r="D9" t="str">
        <f>INDEX(CompositeRoster[position],MATCH(RosterPlan25[[#This Row],[PLAYER]],CompositeRoster[full_name],0))&amp;""</f>
        <v>WR</v>
      </c>
      <c r="E9" t="str">
        <f>INDEX(CompositeRoster[source],MATCH(RosterPlan25[[#This Row],[PLAYER]],CompositeRoster[full_name],0))</f>
        <v>Roster</v>
      </c>
      <c r="F9" s="42">
        <f>_xlfn.IFNA(INDEX(Draft2018[PRICE], MATCH(RosterPlan25[[#This Row],[PLAYER]],Draft2018[PLAYER],0)),0)</f>
        <v>0</v>
      </c>
      <c r="G9" s="42" t="str">
        <f>_xlfn.IFNA(INDEX(Draft2018[Current Contract],MATCH(RosterPlan25[[#This Row],[PLAYER]],Draft2018[PLAYER],0)),"Undrafted")</f>
        <v>Undrafted</v>
      </c>
      <c r="H9" s="42">
        <f>IF(RosterPlan25[[#This Row],[Contract]]="Rookie","",2018+3-_xlfn.IFNA(INDEX(Draft2018[Net Keeper Count],MATCH(RosterPlan25[[#This Row],[PLAYER]],Draft2018[PLAYER],0)),0))</f>
        <v>2021</v>
      </c>
      <c r="I9" s="42">
        <f>ROUNDDOWN(RosterPlan25[[#This Row],[Optimal $]]*IF(RosterPlan25[Contract]="Rookie",0.3,0.15),0)</f>
        <v>0</v>
      </c>
      <c r="J9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9" s="49">
        <f>_xlfn.IFNA(IF(RosterPlan25[[#This Row],[POS]]="K",0,INDEX(Proj2019[VARG],MATCH(RosterPlan25[[#This Row],[PLAYER]],Proj2019[PLAYER],0))),0)</f>
        <v>0</v>
      </c>
      <c r="L9" s="39" t="s">
        <v>439</v>
      </c>
      <c r="M9">
        <f>_xlfn.IFNA(INDEX(Draft2018[Net Keeper Count],MATCH(RosterPlan25[[#This Row],[PLAYER]],Draft2018[PLAYER],0)),0)+IF(RosterPlan25[[#This Row],[KEEPER / RFA]]="K",1,0)</f>
        <v>1</v>
      </c>
      <c r="N9" s="39"/>
      <c r="O9" s="50">
        <f>IF(RosterPlan25[[#This Row],[VAR/G]]&gt;0,ROUND($W$29*RosterPlan25[[#This Row],[VAR/G]],0),0)+1</f>
        <v>1</v>
      </c>
      <c r="P9" s="36">
        <f>RosterPlan25[[#This Row],[Optimal $]]-RosterPlan25[[#This Row],[2019 $]]</f>
        <v>0</v>
      </c>
      <c r="Q9">
        <f>IF(OR(RosterPlan25[[#This Row],[SOURCE]]="Rookie",RosterPlan25[[#This Row],[POS]]="K"),0,RosterPlan25[[#This Row],[VAR/G]]+3.3)</f>
        <v>3.3</v>
      </c>
      <c r="R9">
        <f>IF(RosterPlan25[[#This Row],[VAW/G]]&gt;0,ROUND(RosterPlan25[[#This Row],[VAW/G]]*$W$56,0)+1,1)</f>
        <v>17</v>
      </c>
      <c r="S9" s="51">
        <f>RosterPlan25[[#This Row],[VAWG Market $]]-_xlfn.IFNA(RosterPlan25[[#This Row],[2019 $]],1)</f>
        <v>16</v>
      </c>
      <c r="T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9" t="s">
        <v>269</v>
      </c>
      <c r="W9">
        <f>SUMIFS(RosterPlan25[[2019 $]:[2019 $]],RosterPlan25[[OWNER]:[OWNER]],"="&amp;$V9,RosterPlan25[[KEEPER / RFA]:[KEEPER / RFA]],"K")</f>
        <v>114</v>
      </c>
      <c r="X9" s="36">
        <f>SUMIFS(RosterPlan25[[2019 $]:[2019 $]],RosterPlan25[[OWNER]:[OWNER]],"="&amp;$V9,RosterPlan25[[KEEPER / RFA]:[KEEPER / RFA]],"K")+
SUMIFS(RosterPlan25[[RFA $]:[RFA $]],RosterPlan25[[OWNER]:[OWNER]],"="&amp;$V9,RosterPlan25[[KEEPER / RFA]:[KEEPER / RFA]],"RFA")</f>
        <v>114</v>
      </c>
      <c r="Y9" s="36">
        <f>COUNTIFS(RosterPlan25[OWNER],"="&amp;$V9)</f>
        <v>29</v>
      </c>
      <c r="Z9" s="44">
        <f>COUNTIFS(RosterPlan25[OWNER],"="&amp;$V9,RosterPlan25[KEEPER / RFA],"K")</f>
        <v>20</v>
      </c>
      <c r="AA9" s="36">
        <f>COUNTIFS(RosterPlan25[OWNER],"="&amp;$V9,RosterPlan25[KEEPER / RFA],"RFA")</f>
        <v>0</v>
      </c>
      <c r="AB9" s="41">
        <f t="shared" si="0"/>
        <v>118</v>
      </c>
      <c r="AC9" s="38">
        <f>SUMIFS(RosterPlan25[[VAR/G]:[VAR/G]],RosterPlan25[[OWNER]:[OWNER]],"="&amp;$V9,RosterPlan25[[KEEPER / RFA]:[KEEPER / RFA]],"K",RosterPlan25[[VAR/G]:[VAR/G]],"&gt;0")</f>
        <v>13.396875000000001</v>
      </c>
      <c r="AD9" s="38">
        <f>SUMIFS(RosterPlan25[[VAR/G]:[VAR/G]],RosterPlan25[[OWNER]:[OWNER]],"="&amp;$V9,RosterPlan25[[KEEPER / RFA]:[KEEPER / RFA]],"&lt;&gt;K",RosterPlan25[[VAR/G]:[VAR/G]],"&gt;0")</f>
        <v>13.746249999999996</v>
      </c>
      <c r="AE9" s="38">
        <f>(300-AB9)/$W$35</f>
        <v>11.933337774294651</v>
      </c>
      <c r="AF9" s="38">
        <f>AC9+AE9</f>
        <v>25.330212774294651</v>
      </c>
      <c r="AG9"/>
      <c r="AK9"/>
      <c r="AL9"/>
      <c r="AM9"/>
      <c r="AN9"/>
      <c r="AO9"/>
      <c r="AP9"/>
    </row>
    <row r="10" spans="1:42" x14ac:dyDescent="0.3">
      <c r="A10" t="str">
        <f>INDEX(CompositeRoster[display_name],MATCH(RosterPlan25[[#This Row],[PLAYER]],CompositeRoster[full_name],0))</f>
        <v>Bobno123</v>
      </c>
      <c r="B10" t="s">
        <v>5173</v>
      </c>
      <c r="C10" t="str">
        <f>INDEX(CompositeRoster[team],MATCH(RosterPlan25[[#This Row],[PLAYER]],CompositeRoster[full_name],0))&amp;""</f>
        <v>CIN</v>
      </c>
      <c r="D10" t="str">
        <f>INDEX(CompositeRoster[position],MATCH(RosterPlan25[[#This Row],[PLAYER]],CompositeRoster[full_name],0))&amp;""</f>
        <v>TE</v>
      </c>
      <c r="E10" t="str">
        <f>INDEX(CompositeRoster[source],MATCH(RosterPlan25[[#This Row],[PLAYER]],CompositeRoster[full_name],0))</f>
        <v>Roster</v>
      </c>
      <c r="F10" s="42">
        <f>_xlfn.IFNA(INDEX(Draft2018[PRICE], MATCH(RosterPlan25[[#This Row],[PLAYER]],Draft2018[PLAYER],0)),0)</f>
        <v>0</v>
      </c>
      <c r="G10" s="42" t="str">
        <f>_xlfn.IFNA(INDEX(Draft2018[Current Contract],MATCH(RosterPlan25[[#This Row],[PLAYER]],Draft2018[PLAYER],0)),"Undrafted")</f>
        <v>Undrafted</v>
      </c>
      <c r="H10" s="42">
        <f>IF(RosterPlan25[[#This Row],[Contract]]="Rookie","",2018+3-_xlfn.IFNA(INDEX(Draft2018[Net Keeper Count],MATCH(RosterPlan25[[#This Row],[PLAYER]],Draft2018[PLAYER],0)),0))</f>
        <v>2021</v>
      </c>
      <c r="I10" s="42">
        <f>ROUNDDOWN(RosterPlan25[[#This Row],[Optimal $]]*IF(RosterPlan25[Contract]="Rookie",0.3,0.15),0)</f>
        <v>0</v>
      </c>
      <c r="J10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0" s="49">
        <f>_xlfn.IFNA(IF(RosterPlan25[[#This Row],[POS]]="K",0,INDEX(Proj2019[VARG],MATCH(RosterPlan25[[#This Row],[PLAYER]],Proj2019[PLAYER],0))),0)</f>
        <v>0</v>
      </c>
      <c r="L10" s="39" t="s">
        <v>439</v>
      </c>
      <c r="M10">
        <f>_xlfn.IFNA(INDEX(Draft2018[Net Keeper Count],MATCH(RosterPlan25[[#This Row],[PLAYER]],Draft2018[PLAYER],0)),0)+IF(RosterPlan25[[#This Row],[KEEPER / RFA]]="K",1,0)</f>
        <v>1</v>
      </c>
      <c r="N10" s="39"/>
      <c r="O10" s="50">
        <f>IF(RosterPlan25[[#This Row],[VAR/G]]&gt;0,ROUND($W$29*RosterPlan25[[#This Row],[VAR/G]],0),0)+1</f>
        <v>1</v>
      </c>
      <c r="P10" s="36">
        <f>RosterPlan25[[#This Row],[Optimal $]]-RosterPlan25[[#This Row],[2019 $]]</f>
        <v>0</v>
      </c>
      <c r="Q10">
        <f>IF(OR(RosterPlan25[[#This Row],[SOURCE]]="Rookie",RosterPlan25[[#This Row],[POS]]="K"),0,RosterPlan25[[#This Row],[VAR/G]]+3.3)</f>
        <v>3.3</v>
      </c>
      <c r="R10">
        <f>IF(RosterPlan25[[#This Row],[VAW/G]]&gt;0,ROUND(RosterPlan25[[#This Row],[VAW/G]]*$W$56,0)+1,1)</f>
        <v>17</v>
      </c>
      <c r="S10" s="51">
        <f>RosterPlan25[[#This Row],[VAWG Market $]]-_xlfn.IFNA(RosterPlan25[[#This Row],[2019 $]],1)</f>
        <v>16</v>
      </c>
      <c r="T1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10" t="s">
        <v>270</v>
      </c>
      <c r="W10">
        <f>SUMIFS(RosterPlan25[[2019 $]:[2019 $]],RosterPlan25[[OWNER]:[OWNER]],"="&amp;$V10,RosterPlan25[[KEEPER / RFA]:[KEEPER / RFA]],"K")</f>
        <v>206</v>
      </c>
      <c r="X10" s="36">
        <f>SUMIFS(RosterPlan25[[2019 $]:[2019 $]],RosterPlan25[[OWNER]:[OWNER]],"="&amp;$V10,RosterPlan25[[KEEPER / RFA]:[KEEPER / RFA]],"K")+
SUMIFS(RosterPlan25[[RFA $]:[RFA $]],RosterPlan25[[OWNER]:[OWNER]],"="&amp;$V10,RosterPlan25[[KEEPER / RFA]:[KEEPER / RFA]],"RFA")</f>
        <v>206</v>
      </c>
      <c r="Y10" s="36">
        <f>COUNTIFS(RosterPlan25[OWNER],"="&amp;$V10)</f>
        <v>37</v>
      </c>
      <c r="Z10" s="44">
        <f>COUNTIFS(RosterPlan25[OWNER],"="&amp;$V10,RosterPlan25[KEEPER / RFA],"K")</f>
        <v>33</v>
      </c>
      <c r="AA10" s="36">
        <f>COUNTIFS(RosterPlan25[OWNER],"="&amp;$V10,RosterPlan25[KEEPER / RFA],"RFA")</f>
        <v>0</v>
      </c>
      <c r="AB10" s="41">
        <f t="shared" si="0"/>
        <v>197</v>
      </c>
      <c r="AC10" s="38">
        <f>SUMIFS(RosterPlan25[[VAR/G]:[VAR/G]],RosterPlan25[[OWNER]:[OWNER]],"="&amp;$V10,RosterPlan25[[KEEPER / RFA]:[KEEPER / RFA]],"K",RosterPlan25[[VAR/G]:[VAR/G]],"&gt;0")</f>
        <v>24.428124999999994</v>
      </c>
      <c r="AD10" s="38">
        <f>SUMIFS(RosterPlan25[[VAR/G]:[VAR/G]],RosterPlan25[[OWNER]:[OWNER]],"="&amp;$V10,RosterPlan25[[KEEPER / RFA]:[KEEPER / RFA]],"&lt;&gt;K",RosterPlan25[[VAR/G]:[VAR/G]],"&gt;0")</f>
        <v>14.240500000000001</v>
      </c>
      <c r="AE10" s="38">
        <f>(300-AB10)/$W$35</f>
        <v>6.7534823667711485</v>
      </c>
      <c r="AF10" s="38">
        <f>AC10+AE10</f>
        <v>31.181607366771143</v>
      </c>
      <c r="AG10"/>
      <c r="AK10"/>
      <c r="AL10"/>
      <c r="AM10"/>
      <c r="AN10"/>
      <c r="AO10"/>
      <c r="AP10"/>
    </row>
    <row r="11" spans="1:42" x14ac:dyDescent="0.3">
      <c r="A11" s="36" t="str">
        <f>INDEX(CompositeRoster[display_name],MATCH(RosterPlan25[[#This Row],[PLAYER]],CompositeRoster[full_name],0))</f>
        <v>Bobno123</v>
      </c>
      <c r="B11" t="s">
        <v>7011</v>
      </c>
      <c r="C11" t="str">
        <f>INDEX(CompositeRoster[team],MATCH(RosterPlan25[[#This Row],[PLAYER]],CompositeRoster[full_name],0))&amp;""</f>
        <v>SEA</v>
      </c>
      <c r="D11" t="str">
        <f>INDEX(CompositeRoster[position],MATCH(RosterPlan25[[#This Row],[PLAYER]],CompositeRoster[full_name],0))&amp;""</f>
        <v>WR</v>
      </c>
      <c r="E11" t="str">
        <f>INDEX(CompositeRoster[source],MATCH(RosterPlan25[[#This Row],[PLAYER]],CompositeRoster[full_name],0))</f>
        <v>Roster</v>
      </c>
      <c r="F11" s="42">
        <f>_xlfn.IFNA(INDEX(Draft2018[PRICE], MATCH(RosterPlan25[[#This Row],[PLAYER]],Draft2018[PLAYER],0)),0)</f>
        <v>0</v>
      </c>
      <c r="G11" s="42" t="str">
        <f>_xlfn.IFNA(INDEX(Draft2018[Current Contract],MATCH(RosterPlan25[[#This Row],[PLAYER]],Draft2018[PLAYER],0)),"Undrafted")</f>
        <v>Undrafted</v>
      </c>
      <c r="H11" s="42">
        <f>IF(RosterPlan25[[#This Row],[Contract]]="Rookie","",2018+3-_xlfn.IFNA(INDEX(Draft2018[Net Keeper Count],MATCH(RosterPlan25[[#This Row],[PLAYER]],Draft2018[PLAYER],0)),0))</f>
        <v>2021</v>
      </c>
      <c r="I11" s="42">
        <f>ROUNDDOWN(RosterPlan25[[#This Row],[Optimal $]]*IF(RosterPlan25[Contract]="Rookie",0.3,0.15),0)</f>
        <v>0</v>
      </c>
      <c r="J1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" s="38">
        <f>_xlfn.IFNA(IF(RosterPlan25[[#This Row],[POS]]="K",0,INDEX(Proj2019[VARG],MATCH(RosterPlan25[[#This Row],[PLAYER]],Proj2019[PLAYER],0))),0)</f>
        <v>0</v>
      </c>
      <c r="L11" s="39" t="s">
        <v>439</v>
      </c>
      <c r="M11" s="36">
        <f>_xlfn.IFNA(INDEX(Draft2018[Net Keeper Count],MATCH(RosterPlan25[[#This Row],[PLAYER]],Draft2018[PLAYER],0)),0)+IF(RosterPlan25[[#This Row],[KEEPER / RFA]]="K",1,0)</f>
        <v>1</v>
      </c>
      <c r="N11" s="39"/>
      <c r="O11">
        <f>IF(RosterPlan25[[#This Row],[VAR/G]]&gt;0,ROUND($W$29*RosterPlan25[[#This Row],[VAR/G]],0),0)+1</f>
        <v>1</v>
      </c>
      <c r="P11" s="36">
        <f>RosterPlan25[[#This Row],[Optimal $]]-RosterPlan25[[#This Row],[2019 $]]</f>
        <v>0</v>
      </c>
      <c r="Q11" s="36">
        <f>IF(OR(RosterPlan25[[#This Row],[SOURCE]]="Rookie",RosterPlan25[[#This Row],[POS]]="K"),0,RosterPlan25[[#This Row],[VAR/G]]+3.3)</f>
        <v>3.3</v>
      </c>
      <c r="R11" s="36">
        <f>IF(RosterPlan25[[#This Row],[VAW/G]]&gt;0,ROUND(RosterPlan25[[#This Row],[VAW/G]]*$W$56,0)+1,1)</f>
        <v>17</v>
      </c>
      <c r="S11" s="43">
        <f>RosterPlan25[[#This Row],[VAWG Market $]]-_xlfn.IFNA(RosterPlan25[[#This Row],[2019 $]],1)</f>
        <v>16</v>
      </c>
      <c r="T1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11" t="s">
        <v>271</v>
      </c>
      <c r="W11">
        <f>SUMIFS(RosterPlan25[[2019 $]:[2019 $]],RosterPlan25[[OWNER]:[OWNER]],"="&amp;$V11,RosterPlan25[[KEEPER / RFA]:[KEEPER / RFA]],"K")</f>
        <v>92</v>
      </c>
      <c r="X11" s="36">
        <f>SUMIFS(RosterPlan25[[2019 $]:[2019 $]],RosterPlan25[[OWNER]:[OWNER]],"="&amp;$V11,RosterPlan25[[KEEPER / RFA]:[KEEPER / RFA]],"K")+
SUMIFS(RosterPlan25[[RFA $]:[RFA $]],RosterPlan25[[OWNER]:[OWNER]],"="&amp;$V11,RosterPlan25[[KEEPER / RFA]:[KEEPER / RFA]],"RFA")</f>
        <v>92</v>
      </c>
      <c r="Y11" s="36">
        <f>COUNTIFS(RosterPlan25[OWNER],"="&amp;$V11)</f>
        <v>33</v>
      </c>
      <c r="Z11" s="44">
        <f>COUNTIFS(RosterPlan25[OWNER],"="&amp;$V11,RosterPlan25[KEEPER / RFA],"K")</f>
        <v>22</v>
      </c>
      <c r="AA11" s="36">
        <f>COUNTIFS(RosterPlan25[OWNER],"="&amp;$V11,RosterPlan25[KEEPER / RFA],"RFA")</f>
        <v>0</v>
      </c>
      <c r="AB11" s="41">
        <f t="shared" si="0"/>
        <v>94</v>
      </c>
      <c r="AC11" s="38">
        <f>SUMIFS(RosterPlan25[[VAR/G]:[VAR/G]],RosterPlan25[[OWNER]:[OWNER]],"="&amp;$V11,RosterPlan25[[KEEPER / RFA]:[KEEPER / RFA]],"K",RosterPlan25[[VAR/G]:[VAR/G]],"&gt;0")</f>
        <v>9.7423750000000009</v>
      </c>
      <c r="AD11" s="38">
        <f>SUMIFS(RosterPlan25[[VAR/G]:[VAR/G]],RosterPlan25[[OWNER]:[OWNER]],"="&amp;$V11,RosterPlan25[[KEEPER / RFA]:[KEEPER / RFA]],"&lt;&gt;K",RosterPlan25[[VAR/G]:[VAR/G]],"&gt;0")</f>
        <v>10.212499999999999</v>
      </c>
      <c r="AE11" s="38">
        <f>(300-AB11)/$W$35</f>
        <v>13.506964733542297</v>
      </c>
      <c r="AF11" s="38">
        <f>AC11+AE11</f>
        <v>23.2493397335423</v>
      </c>
      <c r="AG11"/>
      <c r="AH11"/>
      <c r="AK11"/>
      <c r="AL11"/>
      <c r="AM11"/>
      <c r="AN11"/>
      <c r="AO11"/>
      <c r="AP11"/>
    </row>
    <row r="12" spans="1:42" x14ac:dyDescent="0.3">
      <c r="A12" s="36" t="str">
        <f>INDEX(CompositeRoster[display_name],MATCH(RosterPlan25[[#This Row],[PLAYER]],CompositeRoster[full_name],0))</f>
        <v>Bobno123</v>
      </c>
      <c r="B12" t="s">
        <v>6035</v>
      </c>
      <c r="C12" t="str">
        <f>INDEX(CompositeRoster[team],MATCH(RosterPlan25[[#This Row],[PLAYER]],CompositeRoster[full_name],0))&amp;""</f>
        <v>NYJ</v>
      </c>
      <c r="D12" t="str">
        <f>INDEX(CompositeRoster[position],MATCH(RosterPlan25[[#This Row],[PLAYER]],CompositeRoster[full_name],0))&amp;""</f>
        <v>RB</v>
      </c>
      <c r="E12" t="str">
        <f>INDEX(CompositeRoster[source],MATCH(RosterPlan25[[#This Row],[PLAYER]],CompositeRoster[full_name],0))</f>
        <v>Roster</v>
      </c>
      <c r="F12" s="42">
        <f>_xlfn.IFNA(INDEX(Draft2018[PRICE], MATCH(RosterPlan25[[#This Row],[PLAYER]],Draft2018[PLAYER],0)),0)</f>
        <v>0</v>
      </c>
      <c r="G12" s="42" t="str">
        <f>_xlfn.IFNA(INDEX(Draft2018[Current Contract],MATCH(RosterPlan25[[#This Row],[PLAYER]],Draft2018[PLAYER],0)),"Undrafted")</f>
        <v>Undrafted</v>
      </c>
      <c r="H12" s="42">
        <f>IF(RosterPlan25[[#This Row],[Contract]]="Rookie","",2018+3-_xlfn.IFNA(INDEX(Draft2018[Net Keeper Count],MATCH(RosterPlan25[[#This Row],[PLAYER]],Draft2018[PLAYER],0)),0))</f>
        <v>2021</v>
      </c>
      <c r="I12" s="42">
        <f>ROUNDDOWN(RosterPlan25[[#This Row],[Optimal $]]*IF(RosterPlan25[Contract]="Rookie",0.3,0.15),0)</f>
        <v>0</v>
      </c>
      <c r="J1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2" s="38">
        <f>_xlfn.IFNA(IF(RosterPlan25[[#This Row],[POS]]="K",0,INDEX(Proj2019[VARG],MATCH(RosterPlan25[[#This Row],[PLAYER]],Proj2019[PLAYER],0))),0)</f>
        <v>0</v>
      </c>
      <c r="L12" s="39" t="s">
        <v>439</v>
      </c>
      <c r="M12">
        <f>_xlfn.IFNA(INDEX(Draft2018[Net Keeper Count],MATCH(RosterPlan25[[#This Row],[PLAYER]],Draft2018[PLAYER],0)),0)+IF(RosterPlan25[[#This Row],[KEEPER / RFA]]="K",1,0)</f>
        <v>1</v>
      </c>
      <c r="N12" s="39"/>
      <c r="O12" s="36">
        <f>IF(RosterPlan25[[#This Row],[VAR/G]]&gt;0,ROUND($W$29*RosterPlan25[[#This Row],[VAR/G]],0),0)+1</f>
        <v>1</v>
      </c>
      <c r="P12" s="36">
        <f>RosterPlan25[[#This Row],[Optimal $]]-RosterPlan25[[#This Row],[2019 $]]</f>
        <v>0</v>
      </c>
      <c r="Q12" s="36">
        <f>IF(OR(RosterPlan25[[#This Row],[SOURCE]]="Rookie",RosterPlan25[[#This Row],[POS]]="K"),0,RosterPlan25[[#This Row],[VAR/G]]+3.3)</f>
        <v>3.3</v>
      </c>
      <c r="R12" s="36">
        <f>IF(RosterPlan25[[#This Row],[VAW/G]]&gt;0,ROUND(RosterPlan25[[#This Row],[VAW/G]]*$W$56,0)+1,1)</f>
        <v>17</v>
      </c>
      <c r="S12" s="43">
        <f>RosterPlan25[[#This Row],[VAWG Market $]]-_xlfn.IFNA(RosterPlan25[[#This Row],[2019 $]],1)</f>
        <v>16</v>
      </c>
      <c r="T1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W12">
        <f>SUM(W2:W11)</f>
        <v>1724</v>
      </c>
      <c r="X12">
        <f t="shared" ref="X12:AE12" si="1">SUM(X2:X11)</f>
        <v>1724</v>
      </c>
      <c r="Y12"/>
      <c r="Z12" s="40">
        <f t="shared" si="1"/>
        <v>253</v>
      </c>
      <c r="AA12"/>
      <c r="AB12" s="41">
        <f t="shared" si="1"/>
        <v>1711</v>
      </c>
      <c r="AC12" s="38">
        <f t="shared" si="1"/>
        <v>167.38374999999999</v>
      </c>
      <c r="AD12" s="38">
        <f t="shared" si="1"/>
        <v>83.396999999999991</v>
      </c>
      <c r="AE12"/>
      <c r="AF12"/>
      <c r="AG12"/>
      <c r="AK12"/>
      <c r="AL12"/>
      <c r="AM12"/>
      <c r="AN12"/>
      <c r="AO12"/>
      <c r="AP12"/>
    </row>
    <row r="13" spans="1:42" x14ac:dyDescent="0.3">
      <c r="A13" t="str">
        <f>INDEX(CompositeRoster[display_name],MATCH(RosterPlan25[[#This Row],[PLAYER]],CompositeRoster[full_name],0))</f>
        <v>Bobno123</v>
      </c>
      <c r="B13" t="s">
        <v>3376</v>
      </c>
      <c r="C13" t="str">
        <f>INDEX(CompositeRoster[team],MATCH(RosterPlan25[[#This Row],[PLAYER]],CompositeRoster[full_name],0))&amp;""</f>
        <v>CAR</v>
      </c>
      <c r="D13" t="str">
        <f>INDEX(CompositeRoster[position],MATCH(RosterPlan25[[#This Row],[PLAYER]],CompositeRoster[full_name],0))&amp;""</f>
        <v>TE</v>
      </c>
      <c r="E13" t="str">
        <f>INDEX(CompositeRoster[source],MATCH(RosterPlan25[[#This Row],[PLAYER]],CompositeRoster[full_name],0))</f>
        <v>Roster</v>
      </c>
      <c r="F13" s="42">
        <f>_xlfn.IFNA(INDEX(Draft2018[PRICE], MATCH(RosterPlan25[[#This Row],[PLAYER]],Draft2018[PLAYER],0)),0)</f>
        <v>1</v>
      </c>
      <c r="G13" s="42" t="str">
        <f>_xlfn.IFNA(INDEX(Draft2018[Current Contract],MATCH(RosterPlan25[[#This Row],[PLAYER]],Draft2018[PLAYER],0)),"Undrafted")</f>
        <v>Rookie</v>
      </c>
      <c r="H13" s="42" t="str">
        <f>IF(RosterPlan25[[#This Row],[Contract]]="Rookie","",2018+3-_xlfn.IFNA(INDEX(Draft2018[Net Keeper Count],MATCH(RosterPlan25[[#This Row],[PLAYER]],Draft2018[PLAYER],0)),0))</f>
        <v/>
      </c>
      <c r="I13" s="42">
        <f>ROUNDDOWN(RosterPlan25[[#This Row],[Optimal $]]*IF(RosterPlan25[Contract]="Rookie",0.3,0.15),0)</f>
        <v>0</v>
      </c>
      <c r="J1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3" s="49">
        <f>_xlfn.IFNA(IF(RosterPlan25[[#This Row],[POS]]="K",0,INDEX(Proj2019[VARG],MATCH(RosterPlan25[[#This Row],[PLAYER]],Proj2019[PLAYER],0))),0)</f>
        <v>0</v>
      </c>
      <c r="L13" s="39" t="s">
        <v>439</v>
      </c>
      <c r="M13">
        <f>_xlfn.IFNA(INDEX(Draft2018[Net Keeper Count],MATCH(RosterPlan25[[#This Row],[PLAYER]],Draft2018[PLAYER],0)),0)+IF(RosterPlan25[[#This Row],[KEEPER / RFA]]="K",1,0)</f>
        <v>1</v>
      </c>
      <c r="N13" s="39"/>
      <c r="O13" s="50">
        <f>IF(RosterPlan25[[#This Row],[VAR/G]]&gt;0,ROUND($W$29*RosterPlan25[[#This Row],[VAR/G]],0),0)+1</f>
        <v>1</v>
      </c>
      <c r="P13" s="36">
        <f>RosterPlan25[[#This Row],[Optimal $]]-RosterPlan25[[#This Row],[2019 $]]</f>
        <v>0</v>
      </c>
      <c r="Q13">
        <f>IF(OR(RosterPlan25[[#This Row],[SOURCE]]="Rookie",RosterPlan25[[#This Row],[POS]]="K"),0,RosterPlan25[[#This Row],[VAR/G]]+3.3)</f>
        <v>3.3</v>
      </c>
      <c r="R13">
        <f>IF(RosterPlan25[[#This Row],[VAW/G]]&gt;0,ROUND(RosterPlan25[[#This Row],[VAW/G]]*$W$56,0)+1,1)</f>
        <v>17</v>
      </c>
      <c r="S13" s="51">
        <f>RosterPlan25[[#This Row],[VAWG Market $]]-_xlfn.IFNA(RosterPlan25[[#This Row],[2019 $]],1)</f>
        <v>16</v>
      </c>
      <c r="T1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3"/>
      <c r="AL13"/>
      <c r="AM13"/>
      <c r="AN13"/>
      <c r="AO13"/>
      <c r="AP13"/>
    </row>
    <row r="14" spans="1:42" x14ac:dyDescent="0.3">
      <c r="A14" t="str">
        <f>INDEX(CompositeRoster[display_name],MATCH(RosterPlan25[[#This Row],[PLAYER]],CompositeRoster[full_name],0))</f>
        <v>Bobno123</v>
      </c>
      <c r="B14" t="s">
        <v>5646</v>
      </c>
      <c r="C14" t="str">
        <f>INDEX(CompositeRoster[team],MATCH(RosterPlan25[[#This Row],[PLAYER]],CompositeRoster[full_name],0))&amp;""</f>
        <v>BUF</v>
      </c>
      <c r="D14" t="str">
        <f>INDEX(CompositeRoster[position],MATCH(RosterPlan25[[#This Row],[PLAYER]],CompositeRoster[full_name],0))&amp;""</f>
        <v>WR</v>
      </c>
      <c r="E14" t="str">
        <f>INDEX(CompositeRoster[source],MATCH(RosterPlan25[[#This Row],[PLAYER]],CompositeRoster[full_name],0))</f>
        <v>Roster</v>
      </c>
      <c r="F14" s="42">
        <f>_xlfn.IFNA(INDEX(Draft2018[PRICE], MATCH(RosterPlan25[[#This Row],[PLAYER]],Draft2018[PLAYER],0)),0)</f>
        <v>1</v>
      </c>
      <c r="G14" s="42" t="str">
        <f>_xlfn.IFNA(INDEX(Draft2018[Current Contract],MATCH(RosterPlan25[[#This Row],[PLAYER]],Draft2018[PLAYER],0)),"Undrafted")</f>
        <v>Auction</v>
      </c>
      <c r="H14" s="42">
        <f>IF(RosterPlan25[[#This Row],[Contract]]="Rookie","",2018+3-_xlfn.IFNA(INDEX(Draft2018[Net Keeper Count],MATCH(RosterPlan25[[#This Row],[PLAYER]],Draft2018[PLAYER],0)),0))</f>
        <v>2021</v>
      </c>
      <c r="I14" s="42">
        <f>ROUNDDOWN(RosterPlan25[[#This Row],[Optimal $]]*IF(RosterPlan25[Contract]="Rookie",0.3,0.15),0)</f>
        <v>0</v>
      </c>
      <c r="J14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4" s="49">
        <f>_xlfn.IFNA(IF(RosterPlan25[[#This Row],[POS]]="K",0,INDEX(Proj2019[VARG],MATCH(RosterPlan25[[#This Row],[PLAYER]],Proj2019[PLAYER],0))),0)</f>
        <v>0</v>
      </c>
      <c r="L14" s="39" t="s">
        <v>439</v>
      </c>
      <c r="M14">
        <f>_xlfn.IFNA(INDEX(Draft2018[Net Keeper Count],MATCH(RosterPlan25[[#This Row],[PLAYER]],Draft2018[PLAYER],0)),0)+IF(RosterPlan25[[#This Row],[KEEPER / RFA]]="K",1,0)</f>
        <v>1</v>
      </c>
      <c r="N14" s="39"/>
      <c r="O14" s="50">
        <f>IF(RosterPlan25[[#This Row],[VAR/G]]&gt;0,ROUND($W$29*RosterPlan25[[#This Row],[VAR/G]],0),0)+1</f>
        <v>1</v>
      </c>
      <c r="P14" s="36">
        <f>RosterPlan25[[#This Row],[Optimal $]]-RosterPlan25[[#This Row],[2019 $]]</f>
        <v>0</v>
      </c>
      <c r="Q14">
        <f>IF(OR(RosterPlan25[[#This Row],[SOURCE]]="Rookie",RosterPlan25[[#This Row],[POS]]="K"),0,RosterPlan25[[#This Row],[VAR/G]]+3.3)</f>
        <v>3.3</v>
      </c>
      <c r="R14">
        <f>IF(RosterPlan25[[#This Row],[VAW/G]]&gt;0,ROUND(RosterPlan25[[#This Row],[VAW/G]]*$W$56,0)+1,1)</f>
        <v>17</v>
      </c>
      <c r="S14" s="51">
        <f>RosterPlan25[[#This Row],[VAWG Market $]]-_xlfn.IFNA(RosterPlan25[[#This Row],[2019 $]],1)</f>
        <v>16</v>
      </c>
      <c r="T1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"/>
      <c r="AL14"/>
      <c r="AM14"/>
      <c r="AN14"/>
      <c r="AO14"/>
      <c r="AP14"/>
    </row>
    <row r="15" spans="1:42" x14ac:dyDescent="0.3">
      <c r="A15" t="str">
        <f>INDEX(CompositeRoster[display_name],MATCH(RosterPlan25[[#This Row],[PLAYER]],CompositeRoster[full_name],0))</f>
        <v>Bobno123</v>
      </c>
      <c r="B15" t="s">
        <v>598</v>
      </c>
      <c r="C15" t="str">
        <f>INDEX(CompositeRoster[team],MATCH(RosterPlan25[[#This Row],[PLAYER]],CompositeRoster[full_name],0))&amp;""</f>
        <v>LAR</v>
      </c>
      <c r="D15" t="str">
        <f>INDEX(CompositeRoster[position],MATCH(RosterPlan25[[#This Row],[PLAYER]],CompositeRoster[full_name],0))&amp;""</f>
        <v>RB</v>
      </c>
      <c r="E15" t="str">
        <f>INDEX(CompositeRoster[source],MATCH(RosterPlan25[[#This Row],[PLAYER]],CompositeRoster[full_name],0))</f>
        <v>Roster</v>
      </c>
      <c r="F15" s="42">
        <f>_xlfn.IFNA(INDEX(Draft2018[PRICE], MATCH(RosterPlan25[[#This Row],[PLAYER]],Draft2018[PLAYER],0)),0)</f>
        <v>3</v>
      </c>
      <c r="G15" s="42" t="str">
        <f>_xlfn.IFNA(INDEX(Draft2018[Current Contract],MATCH(RosterPlan25[[#This Row],[PLAYER]],Draft2018[PLAYER],0)),"Undrafted")</f>
        <v>Rookie</v>
      </c>
      <c r="H15" s="42" t="str">
        <f>IF(RosterPlan25[[#This Row],[Contract]]="Rookie","",2018+3-_xlfn.IFNA(INDEX(Draft2018[Net Keeper Count],MATCH(RosterPlan25[[#This Row],[PLAYER]],Draft2018[PLAYER],0)),0))</f>
        <v/>
      </c>
      <c r="I15" s="42">
        <f>ROUNDDOWN(RosterPlan25[[#This Row],[Optimal $]]*IF(RosterPlan25[Contract]="Rookie",0.3,0.15),0)</f>
        <v>0</v>
      </c>
      <c r="J15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5" s="49">
        <f>_xlfn.IFNA(IF(RosterPlan25[[#This Row],[POS]]="K",0,INDEX(Proj2019[VARG],MATCH(RosterPlan25[[#This Row],[PLAYER]],Proj2019[PLAYER],0))),0)</f>
        <v>0</v>
      </c>
      <c r="L15" s="39" t="s">
        <v>439</v>
      </c>
      <c r="M15">
        <f>_xlfn.IFNA(INDEX(Draft2018[Net Keeper Count],MATCH(RosterPlan25[[#This Row],[PLAYER]],Draft2018[PLAYER],0)),0)+IF(RosterPlan25[[#This Row],[KEEPER / RFA]]="K",1,0)</f>
        <v>1</v>
      </c>
      <c r="N15" s="39"/>
      <c r="O15" s="50">
        <f>IF(RosterPlan25[[#This Row],[VAR/G]]&gt;0,ROUND($W$29*RosterPlan25[[#This Row],[VAR/G]],0),0)+1</f>
        <v>1</v>
      </c>
      <c r="P15" s="36">
        <f>RosterPlan25[[#This Row],[Optimal $]]-RosterPlan25[[#This Row],[2019 $]]</f>
        <v>-2</v>
      </c>
      <c r="Q15">
        <f>IF(OR(RosterPlan25[[#This Row],[SOURCE]]="Rookie",RosterPlan25[[#This Row],[POS]]="K"),0,RosterPlan25[[#This Row],[VAR/G]]+3.3)</f>
        <v>3.3</v>
      </c>
      <c r="R15">
        <f>IF(RosterPlan25[[#This Row],[VAW/G]]&gt;0,ROUND(RosterPlan25[[#This Row],[VAW/G]]*$W$56,0)+1,1)</f>
        <v>17</v>
      </c>
      <c r="S15" s="51">
        <f>RosterPlan25[[#This Row],[VAWG Market $]]-_xlfn.IFNA(RosterPlan25[[#This Row],[2019 $]],1)</f>
        <v>14</v>
      </c>
      <c r="T1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"/>
      <c r="AL15"/>
      <c r="AM15"/>
      <c r="AN15"/>
      <c r="AO15"/>
      <c r="AP15"/>
    </row>
    <row r="16" spans="1:42" x14ac:dyDescent="0.3">
      <c r="A16" s="36" t="str">
        <f>INDEX(CompositeRoster[display_name],MATCH(RosterPlan25[[#This Row],[PLAYER]],CompositeRoster[full_name],0))</f>
        <v>Bobno123</v>
      </c>
      <c r="B16" t="s">
        <v>1268</v>
      </c>
      <c r="C16" t="str">
        <f>INDEX(CompositeRoster[team],MATCH(RosterPlan25[[#This Row],[PLAYER]],CompositeRoster[full_name],0))&amp;""</f>
        <v>SF</v>
      </c>
      <c r="D16" t="str">
        <f>INDEX(CompositeRoster[position],MATCH(RosterPlan25[[#This Row],[PLAYER]],CompositeRoster[full_name],0))&amp;""</f>
        <v>K</v>
      </c>
      <c r="E16" t="str">
        <f>INDEX(CompositeRoster[source],MATCH(RosterPlan25[[#This Row],[PLAYER]],CompositeRoster[full_name],0))</f>
        <v>Roster</v>
      </c>
      <c r="F16" s="42">
        <f>_xlfn.IFNA(INDEX(Draft2018[PRICE], MATCH(RosterPlan25[[#This Row],[PLAYER]],Draft2018[PLAYER],0)),0)</f>
        <v>1</v>
      </c>
      <c r="G16" s="42" t="str">
        <f>_xlfn.IFNA(INDEX(Draft2018[Current Contract],MATCH(RosterPlan25[[#This Row],[PLAYER]],Draft2018[PLAYER],0)),"Undrafted")</f>
        <v>Undrafted</v>
      </c>
      <c r="H16" s="42">
        <f>IF(RosterPlan25[[#This Row],[Contract]]="Rookie","",2018+3-_xlfn.IFNA(INDEX(Draft2018[Net Keeper Count],MATCH(RosterPlan25[[#This Row],[PLAYER]],Draft2018[PLAYER],0)),0))</f>
        <v>2020</v>
      </c>
      <c r="I16" s="42">
        <f>ROUNDDOWN(RosterPlan25[[#This Row],[Optimal $]]*IF(RosterPlan25[Contract]="Rookie",0.3,0.15),0)</f>
        <v>0</v>
      </c>
      <c r="J1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6" s="38">
        <f>_xlfn.IFNA(IF(RosterPlan25[[#This Row],[POS]]="K",0,INDEX(Proj2019[VARG],MATCH(RosterPlan25[[#This Row],[PLAYER]],Proj2019[PLAYER],0))),0)</f>
        <v>0</v>
      </c>
      <c r="L16" s="39" t="s">
        <v>439</v>
      </c>
      <c r="M16">
        <f>_xlfn.IFNA(INDEX(Draft2018[Net Keeper Count],MATCH(RosterPlan25[[#This Row],[PLAYER]],Draft2018[PLAYER],0)),0)+IF(RosterPlan25[[#This Row],[KEEPER / RFA]]="K",1,0)</f>
        <v>2</v>
      </c>
      <c r="N16" s="39"/>
      <c r="O16" s="36">
        <f>IF(RosterPlan25[[#This Row],[VAR/G]]&gt;0,ROUND($W$29*RosterPlan25[[#This Row],[VAR/G]],0),0)+1</f>
        <v>1</v>
      </c>
      <c r="P16" s="36">
        <f>RosterPlan25[[#This Row],[Optimal $]]-RosterPlan25[[#This Row],[2019 $]]</f>
        <v>0</v>
      </c>
      <c r="Q16" s="36">
        <f>IF(OR(RosterPlan25[[#This Row],[SOURCE]]="Rookie",RosterPlan25[[#This Row],[POS]]="K"),0,RosterPlan25[[#This Row],[VAR/G]]+3.3)</f>
        <v>0</v>
      </c>
      <c r="R16" s="36">
        <f>IF(RosterPlan25[[#This Row],[VAW/G]]&gt;0,ROUND(RosterPlan25[[#This Row],[VAW/G]]*$W$56,0)+1,1)</f>
        <v>1</v>
      </c>
      <c r="S16" s="43">
        <f>RosterPlan25[[#This Row],[VAWG Market $]]-_xlfn.IFNA(RosterPlan25[[#This Row],[2019 $]],1)</f>
        <v>0</v>
      </c>
      <c r="T1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G16" s="38"/>
      <c r="AH16" s="38"/>
      <c r="AI16" s="38"/>
      <c r="AK16"/>
      <c r="AL16"/>
      <c r="AM16"/>
      <c r="AN16"/>
      <c r="AO16"/>
      <c r="AP16"/>
    </row>
    <row r="17" spans="1:42" x14ac:dyDescent="0.3">
      <c r="A17" s="36" t="str">
        <f>INDEX(CompositeRoster[display_name],MATCH(RosterPlan25[[#This Row],[PLAYER]],CompositeRoster[full_name],0))</f>
        <v>Bobno123</v>
      </c>
      <c r="B17" t="s">
        <v>8161</v>
      </c>
      <c r="C17" t="str">
        <f>INDEX(CompositeRoster[team],MATCH(RosterPlan25[[#This Row],[PLAYER]],CompositeRoster[full_name],0))&amp;""</f>
        <v>JAX</v>
      </c>
      <c r="D17" t="str">
        <f>INDEX(CompositeRoster[position],MATCH(RosterPlan25[[#This Row],[PLAYER]],CompositeRoster[full_name],0))&amp;""</f>
        <v>WR</v>
      </c>
      <c r="E17" s="36" t="str">
        <f>INDEX(CompositeRoster[source],MATCH(RosterPlan25[[#This Row],[PLAYER]],CompositeRoster[full_name],0))</f>
        <v>Roster</v>
      </c>
      <c r="F17" s="42">
        <f>_xlfn.IFNA(INDEX(Draft2018[PRICE], MATCH(RosterPlan25[[#This Row],[PLAYER]],Draft2018[PLAYER],0)),0)</f>
        <v>3</v>
      </c>
      <c r="G17" s="42" t="str">
        <f>_xlfn.IFNA(INDEX(Draft2018[Current Contract],MATCH(RosterPlan25[[#This Row],[PLAYER]],Draft2018[PLAYER],0)),"Undrafted")</f>
        <v>Rookie</v>
      </c>
      <c r="H17" s="42" t="str">
        <f>IF(RosterPlan25[[#This Row],[Contract]]="Rookie","",2018+3-_xlfn.IFNA(INDEX(Draft2018[Net Keeper Count],MATCH(RosterPlan25[[#This Row],[PLAYER]],Draft2018[PLAYER],0)),0))</f>
        <v/>
      </c>
      <c r="I17" s="42">
        <f>ROUNDDOWN(RosterPlan25[[#This Row],[Optimal $]]*IF(RosterPlan25[Contract]="Rookie",0.3,0.15),0)</f>
        <v>0</v>
      </c>
      <c r="J17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7" s="49">
        <f>_xlfn.IFNA(IF(RosterPlan25[[#This Row],[POS]]="K",0,INDEX(Proj2019[VARG],MATCH(RosterPlan25[[#This Row],[PLAYER]],Proj2019[PLAYER],0))),0)</f>
        <v>-0.28125</v>
      </c>
      <c r="L17" s="39" t="s">
        <v>439</v>
      </c>
      <c r="M17">
        <f>_xlfn.IFNA(INDEX(Draft2018[Net Keeper Count],MATCH(RosterPlan25[[#This Row],[PLAYER]],Draft2018[PLAYER],0)),0)+IF(RosterPlan25[[#This Row],[KEEPER / RFA]]="K",1,0)</f>
        <v>2</v>
      </c>
      <c r="N17" s="39"/>
      <c r="O17" s="50">
        <f>IF(RosterPlan25[[#This Row],[VAR/G]]&gt;0,ROUND($W$29*RosterPlan25[[#This Row],[VAR/G]],0),0)+1</f>
        <v>1</v>
      </c>
      <c r="P17" s="36">
        <f>RosterPlan25[[#This Row],[Optimal $]]-RosterPlan25[[#This Row],[2019 $]]</f>
        <v>-2</v>
      </c>
      <c r="Q17">
        <f>IF(OR(RosterPlan25[[#This Row],[SOURCE]]="Rookie",RosterPlan25[[#This Row],[POS]]="K"),0,RosterPlan25[[#This Row],[VAR/G]]+3.3)</f>
        <v>3.0187499999999998</v>
      </c>
      <c r="R17">
        <f>IF(RosterPlan25[[#This Row],[VAW/G]]&gt;0,ROUND(RosterPlan25[[#This Row],[VAW/G]]*$W$56,0)+1,1)</f>
        <v>16</v>
      </c>
      <c r="S17" s="51">
        <f>RosterPlan25[[#This Row],[VAWG Market $]]-_xlfn.IFNA(RosterPlan25[[#This Row],[2019 $]],1)</f>
        <v>13</v>
      </c>
      <c r="T1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"/>
      <c r="AL17"/>
      <c r="AM17"/>
      <c r="AN17"/>
      <c r="AO17"/>
      <c r="AP17"/>
    </row>
    <row r="18" spans="1:42" x14ac:dyDescent="0.3">
      <c r="A18" s="36" t="str">
        <f>INDEX(CompositeRoster[display_name],MATCH(RosterPlan25[[#This Row],[PLAYER]],CompositeRoster[full_name],0))</f>
        <v>Bobno123</v>
      </c>
      <c r="B18" t="s">
        <v>5604</v>
      </c>
      <c r="C18" t="str">
        <f>INDEX(CompositeRoster[team],MATCH(RosterPlan25[[#This Row],[PLAYER]],CompositeRoster[full_name],0))&amp;""</f>
        <v>CAR</v>
      </c>
      <c r="D18" t="str">
        <f>INDEX(CompositeRoster[position],MATCH(RosterPlan25[[#This Row],[PLAYER]],CompositeRoster[full_name],0))&amp;""</f>
        <v>WR</v>
      </c>
      <c r="E18" s="36" t="str">
        <f>INDEX(CompositeRoster[source],MATCH(RosterPlan25[[#This Row],[PLAYER]],CompositeRoster[full_name],0))</f>
        <v>Roster</v>
      </c>
      <c r="F18" s="42">
        <f>_xlfn.IFNA(INDEX(Draft2018[PRICE], MATCH(RosterPlan25[[#This Row],[PLAYER]],Draft2018[PLAYER],0)),0)</f>
        <v>0</v>
      </c>
      <c r="G18" s="42" t="str">
        <f>_xlfn.IFNA(INDEX(Draft2018[Current Contract],MATCH(RosterPlan25[[#This Row],[PLAYER]],Draft2018[PLAYER],0)),"Undrafted")</f>
        <v>Undrafted</v>
      </c>
      <c r="H18" s="42">
        <f>IF(RosterPlan25[[#This Row],[Contract]]="Rookie","",2018+3-_xlfn.IFNA(INDEX(Draft2018[Net Keeper Count],MATCH(RosterPlan25[[#This Row],[PLAYER]],Draft2018[PLAYER],0)),0))</f>
        <v>2021</v>
      </c>
      <c r="I18" s="42">
        <f>ROUNDDOWN(RosterPlan25[[#This Row],[Optimal $]]*IF(RosterPlan25[Contract]="Rookie",0.3,0.15),0)</f>
        <v>0</v>
      </c>
      <c r="J1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8" s="49">
        <f>_xlfn.IFNA(IF(RosterPlan25[[#This Row],[POS]]="K",0,INDEX(Proj2019[VARG],MATCH(RosterPlan25[[#This Row],[PLAYER]],Proj2019[PLAYER],0))),0)</f>
        <v>-0.82437500000000075</v>
      </c>
      <c r="L18" s="39" t="s">
        <v>439</v>
      </c>
      <c r="M18">
        <f>_xlfn.IFNA(INDEX(Draft2018[Net Keeper Count],MATCH(RosterPlan25[[#This Row],[PLAYER]],Draft2018[PLAYER],0)),0)+IF(RosterPlan25[[#This Row],[KEEPER / RFA]]="K",1,0)</f>
        <v>1</v>
      </c>
      <c r="N18" s="39"/>
      <c r="O18" s="50">
        <f>IF(RosterPlan25[[#This Row],[VAR/G]]&gt;0,ROUND($W$29*RosterPlan25[[#This Row],[VAR/G]],0),0)+1</f>
        <v>1</v>
      </c>
      <c r="P18" s="36">
        <f>RosterPlan25[[#This Row],[Optimal $]]-RosterPlan25[[#This Row],[2019 $]]</f>
        <v>0</v>
      </c>
      <c r="Q18">
        <f>IF(OR(RosterPlan25[[#This Row],[SOURCE]]="Rookie",RosterPlan25[[#This Row],[POS]]="K"),0,RosterPlan25[[#This Row],[VAR/G]]+3.3)</f>
        <v>2.4756249999999991</v>
      </c>
      <c r="R18">
        <f>IF(RosterPlan25[[#This Row],[VAW/G]]&gt;0,ROUND(RosterPlan25[[#This Row],[VAW/G]]*$W$56,0)+1,1)</f>
        <v>13</v>
      </c>
      <c r="S18" s="51">
        <f>RosterPlan25[[#This Row],[VAWG Market $]]-_xlfn.IFNA(RosterPlan25[[#This Row],[2019 $]],1)</f>
        <v>12</v>
      </c>
      <c r="T1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"/>
      <c r="AL18"/>
      <c r="AM18"/>
      <c r="AN18"/>
      <c r="AO18"/>
      <c r="AP18"/>
    </row>
    <row r="19" spans="1:42" x14ac:dyDescent="0.3">
      <c r="A19" s="36" t="str">
        <f>INDEX(CompositeRoster[display_name],MATCH(RosterPlan25[[#This Row],[PLAYER]],CompositeRoster[full_name],0))</f>
        <v>Bobno123</v>
      </c>
      <c r="B19" t="s">
        <v>2564</v>
      </c>
      <c r="C19" t="str">
        <f>INDEX(CompositeRoster[team],MATCH(RosterPlan25[[#This Row],[PLAYER]],CompositeRoster[full_name],0))&amp;""</f>
        <v>BUF</v>
      </c>
      <c r="D19" t="str">
        <f>INDEX(CompositeRoster[position],MATCH(RosterPlan25[[#This Row],[PLAYER]],CompositeRoster[full_name],0))&amp;""</f>
        <v>QB</v>
      </c>
      <c r="E19" s="36" t="str">
        <f>INDEX(CompositeRoster[source],MATCH(RosterPlan25[[#This Row],[PLAYER]],CompositeRoster[full_name],0))</f>
        <v>Roster</v>
      </c>
      <c r="F19" s="42">
        <f>_xlfn.IFNA(INDEX(Draft2018[PRICE], MATCH(RosterPlan25[[#This Row],[PLAYER]],Draft2018[PLAYER],0)),0)</f>
        <v>2</v>
      </c>
      <c r="G19" s="42" t="str">
        <f>_xlfn.IFNA(INDEX(Draft2018[Current Contract],MATCH(RosterPlan25[[#This Row],[PLAYER]],Draft2018[PLAYER],0)),"Undrafted")</f>
        <v>Rookie</v>
      </c>
      <c r="H19" s="42" t="str">
        <f>IF(RosterPlan25[[#This Row],[Contract]]="Rookie","",2018+3-_xlfn.IFNA(INDEX(Draft2018[Net Keeper Count],MATCH(RosterPlan25[[#This Row],[PLAYER]],Draft2018[PLAYER],0)),0))</f>
        <v/>
      </c>
      <c r="I19" s="42">
        <f>ROUNDDOWN(RosterPlan25[[#This Row],[Optimal $]]*IF(RosterPlan25[Contract]="Rookie",0.3,0.15),0)</f>
        <v>0</v>
      </c>
      <c r="J19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19" s="49">
        <f>_xlfn.IFNA(IF(RosterPlan25[[#This Row],[POS]]="K",0,INDEX(Proj2019[VARG],MATCH(RosterPlan25[[#This Row],[PLAYER]],Proj2019[PLAYER],0))),0)</f>
        <v>-0.95400000000000063</v>
      </c>
      <c r="L19" s="39" t="s">
        <v>439</v>
      </c>
      <c r="M19">
        <f>_xlfn.IFNA(INDEX(Draft2018[Net Keeper Count],MATCH(RosterPlan25[[#This Row],[PLAYER]],Draft2018[PLAYER],0)),0)+IF(RosterPlan25[[#This Row],[KEEPER / RFA]]="K",1,0)</f>
        <v>1</v>
      </c>
      <c r="N19" s="39"/>
      <c r="O19" s="50">
        <f>IF(RosterPlan25[[#This Row],[VAR/G]]&gt;0,ROUND($W$29*RosterPlan25[[#This Row],[VAR/G]],0),0)+1</f>
        <v>1</v>
      </c>
      <c r="P19" s="36">
        <f>RosterPlan25[[#This Row],[Optimal $]]-RosterPlan25[[#This Row],[2019 $]]</f>
        <v>-1</v>
      </c>
      <c r="Q19">
        <f>IF(OR(RosterPlan25[[#This Row],[SOURCE]]="Rookie",RosterPlan25[[#This Row],[POS]]="K"),0,RosterPlan25[[#This Row],[VAR/G]]+3.3)</f>
        <v>2.3459999999999992</v>
      </c>
      <c r="R19">
        <f>IF(RosterPlan25[[#This Row],[VAW/G]]&gt;0,ROUND(RosterPlan25[[#This Row],[VAW/G]]*$W$56,0)+1,1)</f>
        <v>13</v>
      </c>
      <c r="S19" s="51">
        <f>RosterPlan25[[#This Row],[VAWG Market $]]-_xlfn.IFNA(RosterPlan25[[#This Row],[2019 $]],1)</f>
        <v>11</v>
      </c>
      <c r="T1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B19" s="46"/>
      <c r="AK19"/>
      <c r="AL19"/>
      <c r="AM19"/>
      <c r="AN19"/>
      <c r="AO19"/>
      <c r="AP19"/>
    </row>
    <row r="20" spans="1:42" x14ac:dyDescent="0.3">
      <c r="A20" t="str">
        <f>INDEX(CompositeRoster[display_name],MATCH(RosterPlan25[[#This Row],[PLAYER]],CompositeRoster[full_name],0))</f>
        <v>Bobno123</v>
      </c>
      <c r="B20" t="s">
        <v>6018</v>
      </c>
      <c r="C20" t="str">
        <f>INDEX(CompositeRoster[team],MATCH(RosterPlan25[[#This Row],[PLAYER]],CompositeRoster[full_name],0))&amp;""</f>
        <v>ATL</v>
      </c>
      <c r="D20" t="str">
        <f>INDEX(CompositeRoster[position],MATCH(RosterPlan25[[#This Row],[PLAYER]],CompositeRoster[full_name],0))&amp;""</f>
        <v>RB</v>
      </c>
      <c r="E20" t="str">
        <f>INDEX(CompositeRoster[source],MATCH(RosterPlan25[[#This Row],[PLAYER]],CompositeRoster[full_name],0))</f>
        <v>Roster</v>
      </c>
      <c r="F20" s="42">
        <f>_xlfn.IFNA(INDEX(Draft2018[PRICE], MATCH(RosterPlan25[[#This Row],[PLAYER]],Draft2018[PLAYER],0)),0)</f>
        <v>1</v>
      </c>
      <c r="G20" s="42" t="str">
        <f>_xlfn.IFNA(INDEX(Draft2018[Current Contract],MATCH(RosterPlan25[[#This Row],[PLAYER]],Draft2018[PLAYER],0)),"Undrafted")</f>
        <v>Rookie</v>
      </c>
      <c r="H20" s="42" t="str">
        <f>IF(RosterPlan25[[#This Row],[Contract]]="Rookie","",2018+3-_xlfn.IFNA(INDEX(Draft2018[Net Keeper Count],MATCH(RosterPlan25[[#This Row],[PLAYER]],Draft2018[PLAYER],0)),0))</f>
        <v/>
      </c>
      <c r="I20" s="42">
        <f>ROUNDDOWN(RosterPlan25[[#This Row],[Optimal $]]*IF(RosterPlan25[Contract]="Rookie",0.3,0.15),0)</f>
        <v>0</v>
      </c>
      <c r="J20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0" s="49">
        <f>_xlfn.IFNA(IF(RosterPlan25[[#This Row],[POS]]="K",0,INDEX(Proj2019[VARG],MATCH(RosterPlan25[[#This Row],[PLAYER]],Proj2019[PLAYER],0))),0)</f>
        <v>-1.7500000000000009</v>
      </c>
      <c r="L20" s="39" t="s">
        <v>439</v>
      </c>
      <c r="M20">
        <f>_xlfn.IFNA(INDEX(Draft2018[Net Keeper Count],MATCH(RosterPlan25[[#This Row],[PLAYER]],Draft2018[PLAYER],0)),0)+IF(RosterPlan25[[#This Row],[KEEPER / RFA]]="K",1,0)</f>
        <v>1</v>
      </c>
      <c r="N20" s="39"/>
      <c r="O20" s="50">
        <f>IF(RosterPlan25[[#This Row],[VAR/G]]&gt;0,ROUND($W$29*RosterPlan25[[#This Row],[VAR/G]],0),0)+1</f>
        <v>1</v>
      </c>
      <c r="P20" s="36">
        <f>RosterPlan25[[#This Row],[Optimal $]]-RosterPlan25[[#This Row],[2019 $]]</f>
        <v>0</v>
      </c>
      <c r="Q20">
        <f>IF(OR(RosterPlan25[[#This Row],[SOURCE]]="Rookie",RosterPlan25[[#This Row],[POS]]="K"),0,RosterPlan25[[#This Row],[VAR/G]]+3.3)</f>
        <v>1.5499999999999989</v>
      </c>
      <c r="R20">
        <f>IF(RosterPlan25[[#This Row],[VAW/G]]&gt;0,ROUND(RosterPlan25[[#This Row],[VAW/G]]*$W$56,0)+1,1)</f>
        <v>9</v>
      </c>
      <c r="S20" s="51">
        <f>RosterPlan25[[#This Row],[VAWG Market $]]-_xlfn.IFNA(RosterPlan25[[#This Row],[2019 $]],1)</f>
        <v>8</v>
      </c>
      <c r="T2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"/>
      <c r="AL20"/>
      <c r="AM20"/>
      <c r="AN20"/>
      <c r="AO20"/>
      <c r="AP20"/>
    </row>
    <row r="21" spans="1:42" x14ac:dyDescent="0.3">
      <c r="A21" t="str">
        <f>INDEX(CompositeRoster[display_name],MATCH(RosterPlan25[[#This Row],[PLAYER]],CompositeRoster[full_name],0))</f>
        <v>Bobno123</v>
      </c>
      <c r="B21" t="s">
        <v>8121</v>
      </c>
      <c r="C21" t="str">
        <f>INDEX(CompositeRoster[team],MATCH(RosterPlan25[[#This Row],[PLAYER]],CompositeRoster[full_name],0))&amp;""</f>
        <v>DEN</v>
      </c>
      <c r="D21" t="str">
        <f>INDEX(CompositeRoster[position],MATCH(RosterPlan25[[#This Row],[PLAYER]],CompositeRoster[full_name],0))&amp;""</f>
        <v>RB</v>
      </c>
      <c r="E21" t="str">
        <f>INDEX(CompositeRoster[source],MATCH(RosterPlan25[[#This Row],[PLAYER]],CompositeRoster[full_name],0))</f>
        <v>Roster</v>
      </c>
      <c r="F21" s="42">
        <f>_xlfn.IFNA(INDEX(Draft2018[PRICE], MATCH(RosterPlan25[[#This Row],[PLAYER]],Draft2018[PLAYER],0)),0)</f>
        <v>5</v>
      </c>
      <c r="G21" s="42" t="str">
        <f>_xlfn.IFNA(INDEX(Draft2018[Current Contract],MATCH(RosterPlan25[[#This Row],[PLAYER]],Draft2018[PLAYER],0)),"Undrafted")</f>
        <v>Rookie</v>
      </c>
      <c r="H21" s="42" t="str">
        <f>IF(RosterPlan25[[#This Row],[Contract]]="Rookie","",2018+3-_xlfn.IFNA(INDEX(Draft2018[Net Keeper Count],MATCH(RosterPlan25[[#This Row],[PLAYER]],Draft2018[PLAYER],0)),0))</f>
        <v/>
      </c>
      <c r="I21" s="42">
        <f>ROUNDDOWN(RosterPlan25[[#This Row],[Optimal $]]*IF(RosterPlan25[Contract]="Rookie",0.3,0.15),0)</f>
        <v>0</v>
      </c>
      <c r="J21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1" s="49">
        <f>_xlfn.IFNA(IF(RosterPlan25[[#This Row],[POS]]="K",0,INDEX(Proj2019[VARG],MATCH(RosterPlan25[[#This Row],[PLAYER]],Proj2019[PLAYER],0))),0)</f>
        <v>-1.8868750000000007</v>
      </c>
      <c r="L21" s="39" t="s">
        <v>439</v>
      </c>
      <c r="M21">
        <f>_xlfn.IFNA(INDEX(Draft2018[Net Keeper Count],MATCH(RosterPlan25[[#This Row],[PLAYER]],Draft2018[PLAYER],0)),0)+IF(RosterPlan25[[#This Row],[KEEPER / RFA]]="K",1,0)</f>
        <v>1</v>
      </c>
      <c r="N21" s="39"/>
      <c r="O21" s="50">
        <f>IF(RosterPlan25[[#This Row],[VAR/G]]&gt;0,ROUND($W$29*RosterPlan25[[#This Row],[VAR/G]],0),0)+1</f>
        <v>1</v>
      </c>
      <c r="P21" s="36">
        <f>RosterPlan25[[#This Row],[Optimal $]]-RosterPlan25[[#This Row],[2019 $]]</f>
        <v>-4</v>
      </c>
      <c r="Q21">
        <f>IF(OR(RosterPlan25[[#This Row],[SOURCE]]="Rookie",RosterPlan25[[#This Row],[POS]]="K"),0,RosterPlan25[[#This Row],[VAR/G]]+3.3)</f>
        <v>1.4131249999999991</v>
      </c>
      <c r="R21">
        <f>IF(RosterPlan25[[#This Row],[VAW/G]]&gt;0,ROUND(RosterPlan25[[#This Row],[VAW/G]]*$W$56,0)+1,1)</f>
        <v>8</v>
      </c>
      <c r="S21" s="51">
        <f>RosterPlan25[[#This Row],[VAWG Market $]]-_xlfn.IFNA(RosterPlan25[[#This Row],[2019 $]],1)</f>
        <v>3</v>
      </c>
      <c r="T2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1" t="s">
        <v>11464</v>
      </c>
      <c r="W21" s="38">
        <f>SUMIFS(Proj2019[VARG],Proj2019[VARG],"&gt;0")</f>
        <v>256.22387499999985</v>
      </c>
      <c r="X21" s="38"/>
      <c r="AK21"/>
      <c r="AL21"/>
      <c r="AM21"/>
      <c r="AN21"/>
      <c r="AO21"/>
      <c r="AP21"/>
    </row>
    <row r="22" spans="1:42" x14ac:dyDescent="0.3">
      <c r="A22" s="36" t="str">
        <f>INDEX(CompositeRoster[display_name],MATCH(RosterPlan25[[#This Row],[PLAYER]],CompositeRoster[full_name],0))</f>
        <v>Bobno123</v>
      </c>
      <c r="B22" t="s">
        <v>8158</v>
      </c>
      <c r="C22" t="str">
        <f>INDEX(CompositeRoster[team],MATCH(RosterPlan25[[#This Row],[PLAYER]],CompositeRoster[full_name],0))&amp;""</f>
        <v>HOU</v>
      </c>
      <c r="D22" t="str">
        <f>INDEX(CompositeRoster[position],MATCH(RosterPlan25[[#This Row],[PLAYER]],CompositeRoster[full_name],0))&amp;""</f>
        <v>RB</v>
      </c>
      <c r="E22" s="36" t="str">
        <f>INDEX(CompositeRoster[source],MATCH(RosterPlan25[[#This Row],[PLAYER]],CompositeRoster[full_name],0))</f>
        <v>Roster</v>
      </c>
      <c r="F22" s="42">
        <f>_xlfn.IFNA(INDEX(Draft2018[PRICE], MATCH(RosterPlan25[[#This Row],[PLAYER]],Draft2018[PLAYER],0)),0)</f>
        <v>4</v>
      </c>
      <c r="G22" s="42" t="str">
        <f>_xlfn.IFNA(INDEX(Draft2018[Current Contract],MATCH(RosterPlan25[[#This Row],[PLAYER]],Draft2018[PLAYER],0)),"Undrafted")</f>
        <v>Rookie</v>
      </c>
      <c r="H22" s="42" t="str">
        <f>IF(RosterPlan25[[#This Row],[Contract]]="Rookie","",2018+3-_xlfn.IFNA(INDEX(Draft2018[Net Keeper Count],MATCH(RosterPlan25[[#This Row],[PLAYER]],Draft2018[PLAYER],0)),0))</f>
        <v/>
      </c>
      <c r="I22" s="42">
        <f>ROUNDDOWN(RosterPlan25[[#This Row],[Optimal $]]*IF(RosterPlan25[Contract]="Rookie",0.3,0.15),0)</f>
        <v>0</v>
      </c>
      <c r="J22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2" s="49">
        <f>_xlfn.IFNA(IF(RosterPlan25[[#This Row],[POS]]="K",0,INDEX(Proj2019[VARG],MATCH(RosterPlan25[[#This Row],[PLAYER]],Proj2019[PLAYER],0))),0)</f>
        <v>-2.11625</v>
      </c>
      <c r="L22" s="39" t="s">
        <v>439</v>
      </c>
      <c r="M22">
        <f>_xlfn.IFNA(INDEX(Draft2018[Net Keeper Count],MATCH(RosterPlan25[[#This Row],[PLAYER]],Draft2018[PLAYER],0)),0)+IF(RosterPlan25[[#This Row],[KEEPER / RFA]]="K",1,0)</f>
        <v>2</v>
      </c>
      <c r="N22" s="39"/>
      <c r="O22" s="50">
        <f>IF(RosterPlan25[[#This Row],[VAR/G]]&gt;0,ROUND($W$29*RosterPlan25[[#This Row],[VAR/G]],0),0)+1</f>
        <v>1</v>
      </c>
      <c r="P22" s="36">
        <f>RosterPlan25[[#This Row],[Optimal $]]-RosterPlan25[[#This Row],[2019 $]]</f>
        <v>-3</v>
      </c>
      <c r="Q22">
        <f>IF(OR(RosterPlan25[[#This Row],[SOURCE]]="Rookie",RosterPlan25[[#This Row],[POS]]="K"),0,RosterPlan25[[#This Row],[VAR/G]]+3.3)</f>
        <v>1.1837499999999999</v>
      </c>
      <c r="R22">
        <f>IF(RosterPlan25[[#This Row],[VAW/G]]&gt;0,ROUND(RosterPlan25[[#This Row],[VAW/G]]*$W$56,0)+1,1)</f>
        <v>7</v>
      </c>
      <c r="S22" s="51">
        <f>RosterPlan25[[#This Row],[VAWG Market $]]-_xlfn.IFNA(RosterPlan25[[#This Row],[2019 $]],1)</f>
        <v>3</v>
      </c>
      <c r="T2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2" t="s">
        <v>11465</v>
      </c>
      <c r="W22" s="47">
        <f>AC12</f>
        <v>167.38374999999999</v>
      </c>
      <c r="X22" s="38"/>
      <c r="AK22"/>
      <c r="AL22"/>
      <c r="AM22"/>
      <c r="AN22"/>
      <c r="AO22"/>
      <c r="AP22"/>
    </row>
    <row r="23" spans="1:42" x14ac:dyDescent="0.3">
      <c r="A23" t="str">
        <f>INDEX(CompositeRoster[display_name],MATCH(RosterPlan25[[#This Row],[PLAYER]],CompositeRoster[full_name],0))</f>
        <v>Bobno123</v>
      </c>
      <c r="B23" t="s">
        <v>5977</v>
      </c>
      <c r="C23" t="str">
        <f>INDEX(CompositeRoster[team],MATCH(RosterPlan25[[#This Row],[PLAYER]],CompositeRoster[full_name],0))&amp;""</f>
        <v>TEN</v>
      </c>
      <c r="D23" t="str">
        <f>INDEX(CompositeRoster[position],MATCH(RosterPlan25[[#This Row],[PLAYER]],CompositeRoster[full_name],0))&amp;""</f>
        <v>RB</v>
      </c>
      <c r="E23" t="str">
        <f>INDEX(CompositeRoster[source],MATCH(RosterPlan25[[#This Row],[PLAYER]],CompositeRoster[full_name],0))</f>
        <v>Roster</v>
      </c>
      <c r="F23" s="42">
        <f>_xlfn.IFNA(INDEX(Draft2018[PRICE], MATCH(RosterPlan25[[#This Row],[PLAYER]],Draft2018[PLAYER],0)),0)</f>
        <v>1</v>
      </c>
      <c r="G23" s="42" t="str">
        <f>_xlfn.IFNA(INDEX(Draft2018[Current Contract],MATCH(RosterPlan25[[#This Row],[PLAYER]],Draft2018[PLAYER],0)),"Undrafted")</f>
        <v>Undrafted</v>
      </c>
      <c r="H23" s="42">
        <f>IF(RosterPlan25[[#This Row],[Contract]]="Rookie","",2018+3-_xlfn.IFNA(INDEX(Draft2018[Net Keeper Count],MATCH(RosterPlan25[[#This Row],[PLAYER]],Draft2018[PLAYER],0)),0))</f>
        <v>2020</v>
      </c>
      <c r="I23" s="42">
        <f>ROUNDDOWN(RosterPlan25[[#This Row],[Optimal $]]*IF(RosterPlan25[Contract]="Rookie",0.3,0.15),0)</f>
        <v>0</v>
      </c>
      <c r="J2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3" s="49">
        <f>_xlfn.IFNA(IF(RosterPlan25[[#This Row],[POS]]="K",0,INDEX(Proj2019[VARG],MATCH(RosterPlan25[[#This Row],[PLAYER]],Proj2019[PLAYER],0))),0)</f>
        <v>-2.1218750000000002</v>
      </c>
      <c r="L23" s="39" t="s">
        <v>439</v>
      </c>
      <c r="M23">
        <f>_xlfn.IFNA(INDEX(Draft2018[Net Keeper Count],MATCH(RosterPlan25[[#This Row],[PLAYER]],Draft2018[PLAYER],0)),0)+IF(RosterPlan25[[#This Row],[KEEPER / RFA]]="K",1,0)</f>
        <v>2</v>
      </c>
      <c r="N23" s="39"/>
      <c r="O23" s="50">
        <f>IF(RosterPlan25[[#This Row],[VAR/G]]&gt;0,ROUND($W$29*RosterPlan25[[#This Row],[VAR/G]],0),0)+1</f>
        <v>1</v>
      </c>
      <c r="P23" s="36">
        <f>RosterPlan25[[#This Row],[Optimal $]]-RosterPlan25[[#This Row],[2019 $]]</f>
        <v>0</v>
      </c>
      <c r="Q23">
        <f>IF(OR(RosterPlan25[[#This Row],[SOURCE]]="Rookie",RosterPlan25[[#This Row],[POS]]="K"),0,RosterPlan25[[#This Row],[VAR/G]]+3.3)</f>
        <v>1.1781249999999996</v>
      </c>
      <c r="R23">
        <f>IF(RosterPlan25[[#This Row],[VAW/G]]&gt;0,ROUND(RosterPlan25[[#This Row],[VAW/G]]*$W$56,0)+1,1)</f>
        <v>7</v>
      </c>
      <c r="S23" s="51">
        <f>RosterPlan25[[#This Row],[VAWG Market $]]-_xlfn.IFNA(RosterPlan25[[#This Row],[2019 $]],1)</f>
        <v>6</v>
      </c>
      <c r="T2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3" t="s">
        <v>11466</v>
      </c>
      <c r="W23" s="38">
        <f>W21-W22</f>
        <v>88.840124999999858</v>
      </c>
      <c r="X23" s="38"/>
      <c r="AK23"/>
      <c r="AL23"/>
      <c r="AM23"/>
      <c r="AN23"/>
      <c r="AO23"/>
      <c r="AP23"/>
    </row>
    <row r="24" spans="1:42" x14ac:dyDescent="0.3">
      <c r="A24" t="str">
        <f>INDEX(CompositeRoster[display_name],MATCH(RosterPlan25[[#This Row],[PLAYER]],CompositeRoster[full_name],0))</f>
        <v>Bobno123</v>
      </c>
      <c r="B24" t="s">
        <v>9539</v>
      </c>
      <c r="C24" t="str">
        <f>INDEX(CompositeRoster[team],MATCH(RosterPlan25[[#This Row],[PLAYER]],CompositeRoster[full_name],0))&amp;""</f>
        <v>MIA</v>
      </c>
      <c r="D24" t="str">
        <f>INDEX(CompositeRoster[position],MATCH(RosterPlan25[[#This Row],[PLAYER]],CompositeRoster[full_name],0))&amp;""</f>
        <v>QB</v>
      </c>
      <c r="E24" t="str">
        <f>INDEX(CompositeRoster[source],MATCH(RosterPlan25[[#This Row],[PLAYER]],CompositeRoster[full_name],0))</f>
        <v>Roster</v>
      </c>
      <c r="F24" s="42">
        <f>_xlfn.IFNA(INDEX(Draft2018[PRICE], MATCH(RosterPlan25[[#This Row],[PLAYER]],Draft2018[PLAYER],0)),0)</f>
        <v>4</v>
      </c>
      <c r="G24" s="42" t="str">
        <f>_xlfn.IFNA(INDEX(Draft2018[Current Contract],MATCH(RosterPlan25[[#This Row],[PLAYER]],Draft2018[PLAYER],0)),"Undrafted")</f>
        <v>Rookie</v>
      </c>
      <c r="H24" s="42" t="str">
        <f>IF(RosterPlan25[[#This Row],[Contract]]="Rookie","",2018+3-_xlfn.IFNA(INDEX(Draft2018[Net Keeper Count],MATCH(RosterPlan25[[#This Row],[PLAYER]],Draft2018[PLAYER],0)),0))</f>
        <v/>
      </c>
      <c r="I24" s="42">
        <f>ROUNDDOWN(RosterPlan25[[#This Row],[Optimal $]]*IF(RosterPlan25[Contract]="Rookie",0.3,0.15),0)</f>
        <v>0</v>
      </c>
      <c r="J24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4" s="49">
        <f>_xlfn.IFNA(IF(RosterPlan25[[#This Row],[POS]]="K",0,INDEX(Proj2019[VARG],MATCH(RosterPlan25[[#This Row],[PLAYER]],Proj2019[PLAYER],0))),0)</f>
        <v>-10.6075</v>
      </c>
      <c r="L24" s="39" t="s">
        <v>439</v>
      </c>
      <c r="M24">
        <f>_xlfn.IFNA(INDEX(Draft2018[Net Keeper Count],MATCH(RosterPlan25[[#This Row],[PLAYER]],Draft2018[PLAYER],0)),0)+IF(RosterPlan25[[#This Row],[KEEPER / RFA]]="K",1,0)</f>
        <v>1</v>
      </c>
      <c r="N24" s="39"/>
      <c r="O24" s="50">
        <f>IF(RosterPlan25[[#This Row],[VAR/G]]&gt;0,ROUND($W$29*RosterPlan25[[#This Row],[VAR/G]],0),0)+1</f>
        <v>1</v>
      </c>
      <c r="P24" s="36">
        <f>RosterPlan25[[#This Row],[Optimal $]]-RosterPlan25[[#This Row],[2019 $]]</f>
        <v>-3</v>
      </c>
      <c r="Q24">
        <f>IF(OR(RosterPlan25[[#This Row],[SOURCE]]="Rookie",RosterPlan25[[#This Row],[POS]]="K"),0,RosterPlan25[[#This Row],[VAR/G]]+3.3)</f>
        <v>-7.3075000000000001</v>
      </c>
      <c r="R24">
        <f>IF(RosterPlan25[[#This Row],[VAW/G]]&gt;0,ROUND(RosterPlan25[[#This Row],[VAW/G]]*$W$56,0)+1,1)</f>
        <v>1</v>
      </c>
      <c r="S24" s="51">
        <f>RosterPlan25[[#This Row],[VAWG Market $]]-_xlfn.IFNA(RosterPlan25[[#This Row],[2019 $]],1)</f>
        <v>-3</v>
      </c>
      <c r="T2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4" t="s">
        <v>11467</v>
      </c>
      <c r="W24" s="38">
        <f>SUMIFS(Proj2019[VARG],Proj2019[VARG],"&gt;0",Proj2019[Rookie],"Rookie")</f>
        <v>5.1756250000000001</v>
      </c>
      <c r="X24" s="25"/>
      <c r="AK24"/>
      <c r="AL24"/>
      <c r="AM24"/>
      <c r="AN24"/>
      <c r="AO24"/>
      <c r="AP24"/>
    </row>
    <row r="25" spans="1:42" x14ac:dyDescent="0.3">
      <c r="A25" s="36" t="str">
        <f>INDEX(CompositeRoster[display_name],MATCH(RosterPlan25[[#This Row],[PLAYER]],CompositeRoster[full_name],0))</f>
        <v>Bobno123</v>
      </c>
      <c r="B25" t="s">
        <v>14460</v>
      </c>
      <c r="C25" t="str">
        <f>INDEX(CompositeRoster[team],MATCH(RosterPlan25[[#This Row],[PLAYER]],CompositeRoster[full_name],0))&amp;""</f>
        <v/>
      </c>
      <c r="D25" t="str">
        <f>INDEX(CompositeRoster[position],MATCH(RosterPlan25[[#This Row],[PLAYER]],CompositeRoster[full_name],0))&amp;""</f>
        <v/>
      </c>
      <c r="E25" t="str">
        <f>INDEX(CompositeRoster[source],MATCH(RosterPlan25[[#This Row],[PLAYER]],CompositeRoster[full_name],0))</f>
        <v>Draft</v>
      </c>
      <c r="F25" s="42">
        <f>_xlfn.IFNA(INDEX(Draft2018[PRICE], MATCH(RosterPlan25[[#This Row],[PLAYER]],Draft2018[PLAYER],0)),0)</f>
        <v>0</v>
      </c>
      <c r="G25" s="42" t="str">
        <f>_xlfn.IFNA(INDEX(Draft2018[Current Contract],MATCH(RosterPlan25[[#This Row],[PLAYER]],Draft2018[PLAYER],0)),"Undrafted")</f>
        <v>Undrafted</v>
      </c>
      <c r="H25" s="42">
        <f>IF(RosterPlan25[[#This Row],[Contract]]="Rookie","",2018+3-_xlfn.IFNA(INDEX(Draft2018[Net Keeper Count],MATCH(RosterPlan25[[#This Row],[PLAYER]],Draft2018[PLAYER],0)),0))</f>
        <v>2021</v>
      </c>
      <c r="I25" s="42">
        <f>ROUNDDOWN(RosterPlan25[[#This Row],[Optimal $]]*IF(RosterPlan25[Contract]="Rookie",0.3,0.15),0)</f>
        <v>0</v>
      </c>
      <c r="J25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25" s="38">
        <f>_xlfn.IFNA(IF(RosterPlan25[[#This Row],[POS]]="K",0,INDEX(Proj2019[VARG],MATCH(RosterPlan25[[#This Row],[PLAYER]],Proj2019[PLAYER],0))),0)</f>
        <v>0</v>
      </c>
      <c r="L25" s="39" t="s">
        <v>439</v>
      </c>
      <c r="M25" s="36">
        <f>_xlfn.IFNA(INDEX(Draft2018[Net Keeper Count],MATCH(RosterPlan25[[#This Row],[PLAYER]],Draft2018[PLAYER],0)),0)+IF(RosterPlan25[[#This Row],[KEEPER / RFA]]="K",1,0)</f>
        <v>1</v>
      </c>
      <c r="N25" s="39"/>
      <c r="O25" s="36">
        <f>IF(RosterPlan25[[#This Row],[VAR/G]]&gt;0,ROUND($W$29*RosterPlan25[[#This Row],[VAR/G]],0),0)+1</f>
        <v>1</v>
      </c>
      <c r="P25" s="36">
        <f>RosterPlan25[[#This Row],[Optimal $]]-RosterPlan25[[#This Row],[2019 $]]</f>
        <v>-5</v>
      </c>
      <c r="Q25" s="36">
        <f>IF(OR(RosterPlan25[[#This Row],[SOURCE]]="Rookie",RosterPlan25[[#This Row],[POS]]="K"),0,RosterPlan25[[#This Row],[VAR/G]]+3.3)</f>
        <v>3.3</v>
      </c>
      <c r="R25" s="36">
        <f>IF(RosterPlan25[[#This Row],[VAW/G]]&gt;0,ROUND(RosterPlan25[[#This Row],[VAW/G]]*$W$56,0)+1,1)</f>
        <v>17</v>
      </c>
      <c r="S25" s="43">
        <f>RosterPlan25[[#This Row],[VAWG Market $]]-_xlfn.IFNA(RosterPlan25[[#This Row],[2019 $]],1)</f>
        <v>11</v>
      </c>
      <c r="T2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5" t="s">
        <v>11468</v>
      </c>
      <c r="W25" s="47">
        <f>W23-W24</f>
        <v>83.664499999999862</v>
      </c>
      <c r="X25" s="25"/>
      <c r="AK25"/>
      <c r="AL25"/>
      <c r="AM25"/>
      <c r="AN25"/>
      <c r="AO25"/>
      <c r="AP25"/>
    </row>
    <row r="26" spans="1:42" x14ac:dyDescent="0.3">
      <c r="A26" s="36" t="str">
        <f>INDEX(CompositeRoster[display_name],MATCH(RosterPlan25[[#This Row],[PLAYER]],CompositeRoster[full_name],0))</f>
        <v>Bobno123</v>
      </c>
      <c r="B26" t="s">
        <v>14467</v>
      </c>
      <c r="C26" t="str">
        <f>INDEX(CompositeRoster[team],MATCH(RosterPlan25[[#This Row],[PLAYER]],CompositeRoster[full_name],0))&amp;""</f>
        <v/>
      </c>
      <c r="D26" t="str">
        <f>INDEX(CompositeRoster[position],MATCH(RosterPlan25[[#This Row],[PLAYER]],CompositeRoster[full_name],0))&amp;""</f>
        <v/>
      </c>
      <c r="E26" t="str">
        <f>INDEX(CompositeRoster[source],MATCH(RosterPlan25[[#This Row],[PLAYER]],CompositeRoster[full_name],0))</f>
        <v>Draft</v>
      </c>
      <c r="F26" s="42">
        <f>_xlfn.IFNA(INDEX(Draft2018[PRICE], MATCH(RosterPlan25[[#This Row],[PLAYER]],Draft2018[PLAYER],0)),0)</f>
        <v>0</v>
      </c>
      <c r="G26" s="42" t="str">
        <f>_xlfn.IFNA(INDEX(Draft2018[Current Contract],MATCH(RosterPlan25[[#This Row],[PLAYER]],Draft2018[PLAYER],0)),"Undrafted")</f>
        <v>Undrafted</v>
      </c>
      <c r="H26" s="42">
        <f>IF(RosterPlan25[[#This Row],[Contract]]="Rookie","",2018+3-_xlfn.IFNA(INDEX(Draft2018[Net Keeper Count],MATCH(RosterPlan25[[#This Row],[PLAYER]],Draft2018[PLAYER],0)),0))</f>
        <v>2021</v>
      </c>
      <c r="I26" s="42">
        <f>ROUNDDOWN(RosterPlan25[[#This Row],[Optimal $]]*IF(RosterPlan25[Contract]="Rookie",0.3,0.15),0)</f>
        <v>0</v>
      </c>
      <c r="J2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6" s="38">
        <f>_xlfn.IFNA(IF(RosterPlan25[[#This Row],[POS]]="K",0,INDEX(Proj2019[VARG],MATCH(RosterPlan25[[#This Row],[PLAYER]],Proj2019[PLAYER],0))),0)</f>
        <v>0</v>
      </c>
      <c r="L26" s="39" t="s">
        <v>439</v>
      </c>
      <c r="M26" s="36">
        <f>_xlfn.IFNA(INDEX(Draft2018[Net Keeper Count],MATCH(RosterPlan25[[#This Row],[PLAYER]],Draft2018[PLAYER],0)),0)+IF(RosterPlan25[[#This Row],[KEEPER / RFA]]="K",1,0)</f>
        <v>1</v>
      </c>
      <c r="N26" s="39"/>
      <c r="O26" s="36">
        <f>IF(RosterPlan25[[#This Row],[VAR/G]]&gt;0,ROUND($W$29*RosterPlan25[[#This Row],[VAR/G]],0),0)+1</f>
        <v>1</v>
      </c>
      <c r="P26" s="36">
        <f>RosterPlan25[[#This Row],[Optimal $]]-RosterPlan25[[#This Row],[2019 $]]</f>
        <v>-4</v>
      </c>
      <c r="Q26" s="36">
        <f>IF(OR(RosterPlan25[[#This Row],[SOURCE]]="Rookie",RosterPlan25[[#This Row],[POS]]="K"),0,RosterPlan25[[#This Row],[VAR/G]]+3.3)</f>
        <v>3.3</v>
      </c>
      <c r="R26" s="36">
        <f>IF(RosterPlan25[[#This Row],[VAW/G]]&gt;0,ROUND(RosterPlan25[[#This Row],[VAW/G]]*$W$56,0)+1,1)</f>
        <v>17</v>
      </c>
      <c r="S26" s="43">
        <f>RosterPlan25[[#This Row],[VAWG Market $]]-_xlfn.IFNA(RosterPlan25[[#This Row],[2019 $]],1)</f>
        <v>12</v>
      </c>
      <c r="T2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6" t="s">
        <v>11469</v>
      </c>
      <c r="W26" s="25">
        <v>3000</v>
      </c>
      <c r="X26" s="48"/>
      <c r="AK26"/>
      <c r="AL26"/>
      <c r="AM26"/>
      <c r="AN26"/>
      <c r="AO26"/>
      <c r="AP26"/>
    </row>
    <row r="27" spans="1:42" x14ac:dyDescent="0.3">
      <c r="A27" s="36" t="str">
        <f>INDEX(CompositeRoster[display_name],MATCH(RosterPlan25[[#This Row],[PLAYER]],CompositeRoster[full_name],0))</f>
        <v>Bobno123</v>
      </c>
      <c r="B27" t="s">
        <v>14476</v>
      </c>
      <c r="C27" t="str">
        <f>INDEX(CompositeRoster[team],MATCH(RosterPlan25[[#This Row],[PLAYER]],CompositeRoster[full_name],0))&amp;""</f>
        <v/>
      </c>
      <c r="D27" t="str">
        <f>INDEX(CompositeRoster[position],MATCH(RosterPlan25[[#This Row],[PLAYER]],CompositeRoster[full_name],0))&amp;""</f>
        <v/>
      </c>
      <c r="E27" s="36" t="str">
        <f>INDEX(CompositeRoster[source],MATCH(RosterPlan25[[#This Row],[PLAYER]],CompositeRoster[full_name],0))</f>
        <v>Draft</v>
      </c>
      <c r="F27" s="42">
        <f>_xlfn.IFNA(INDEX(Draft2018[PRICE], MATCH(RosterPlan25[[#This Row],[PLAYER]],Draft2018[PLAYER],0)),0)</f>
        <v>0</v>
      </c>
      <c r="G27" s="42" t="str">
        <f>_xlfn.IFNA(INDEX(Draft2018[Current Contract],MATCH(RosterPlan25[[#This Row],[PLAYER]],Draft2018[PLAYER],0)),"Undrafted")</f>
        <v>Undrafted</v>
      </c>
      <c r="H27" s="42">
        <f>IF(RosterPlan25[[#This Row],[Contract]]="Rookie","",2018+3-_xlfn.IFNA(INDEX(Draft2018[Net Keeper Count],MATCH(RosterPlan25[[#This Row],[PLAYER]],Draft2018[PLAYER],0)),0))</f>
        <v>2021</v>
      </c>
      <c r="I27" s="42">
        <f>ROUNDDOWN(RosterPlan25[[#This Row],[Optimal $]]*IF(RosterPlan25[Contract]="Rookie",0.3,0.15),0)</f>
        <v>0</v>
      </c>
      <c r="J27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7" s="38">
        <f>_xlfn.IFNA(IF(RosterPlan25[[#This Row],[POS]]="K",0,INDEX(Proj2019[VARG],MATCH(RosterPlan25[[#This Row],[PLAYER]],Proj2019[PLAYER],0))),0)</f>
        <v>0</v>
      </c>
      <c r="L27" s="39" t="s">
        <v>439</v>
      </c>
      <c r="M27" s="36">
        <f>_xlfn.IFNA(INDEX(Draft2018[Net Keeper Count],MATCH(RosterPlan25[[#This Row],[PLAYER]],Draft2018[PLAYER],0)),0)+IF(RosterPlan25[[#This Row],[KEEPER / RFA]]="K",1,0)</f>
        <v>1</v>
      </c>
      <c r="N27" s="39"/>
      <c r="O27">
        <f>IF(RosterPlan25[[#This Row],[VAR/G]]&gt;0,ROUND($W$29*RosterPlan25[[#This Row],[VAR/G]],0),0)+1</f>
        <v>1</v>
      </c>
      <c r="P27" s="36">
        <f>RosterPlan25[[#This Row],[Optimal $]]-RosterPlan25[[#This Row],[2019 $]]</f>
        <v>-3</v>
      </c>
      <c r="Q27" s="36">
        <f>IF(OR(RosterPlan25[[#This Row],[SOURCE]]="Rookie",RosterPlan25[[#This Row],[POS]]="K"),0,RosterPlan25[[#This Row],[VAR/G]]+3.3)</f>
        <v>3.3</v>
      </c>
      <c r="R27" s="36">
        <f>IF(RosterPlan25[[#This Row],[VAW/G]]&gt;0,ROUND(RosterPlan25[[#This Row],[VAW/G]]*$W$56,0)+1,1)</f>
        <v>17</v>
      </c>
      <c r="S27" s="43">
        <f>RosterPlan25[[#This Row],[VAWG Market $]]-_xlfn.IFNA(RosterPlan25[[#This Row],[2019 $]],1)</f>
        <v>13</v>
      </c>
      <c r="T2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7" t="s">
        <v>11470</v>
      </c>
      <c r="W27" s="25">
        <f>W12</f>
        <v>1724</v>
      </c>
      <c r="X27" s="48"/>
      <c r="AK27"/>
      <c r="AL27"/>
      <c r="AM27"/>
      <c r="AN27"/>
      <c r="AO27"/>
      <c r="AP27"/>
    </row>
    <row r="28" spans="1:42" x14ac:dyDescent="0.3">
      <c r="A28" s="36" t="str">
        <f>INDEX(CompositeRoster[display_name],MATCH(RosterPlan25[[#This Row],[PLAYER]],CompositeRoster[full_name],0))</f>
        <v>Bobno123</v>
      </c>
      <c r="B28" t="s">
        <v>14500</v>
      </c>
      <c r="C28" t="str">
        <f>INDEX(CompositeRoster[team],MATCH(RosterPlan25[[#This Row],[PLAYER]],CompositeRoster[full_name],0))&amp;""</f>
        <v/>
      </c>
      <c r="D28" t="str">
        <f>INDEX(CompositeRoster[position],MATCH(RosterPlan25[[#This Row],[PLAYER]],CompositeRoster[full_name],0))&amp;""</f>
        <v/>
      </c>
      <c r="E28" t="str">
        <f>INDEX(CompositeRoster[source],MATCH(RosterPlan25[[#This Row],[PLAYER]],CompositeRoster[full_name],0))</f>
        <v>Draft</v>
      </c>
      <c r="F28" s="42">
        <f>_xlfn.IFNA(INDEX(Draft2018[PRICE], MATCH(RosterPlan25[[#This Row],[PLAYER]],Draft2018[PLAYER],0)),0)</f>
        <v>0</v>
      </c>
      <c r="G28" s="42" t="str">
        <f>_xlfn.IFNA(INDEX(Draft2018[Current Contract],MATCH(RosterPlan25[[#This Row],[PLAYER]],Draft2018[PLAYER],0)),"Undrafted")</f>
        <v>Undrafted</v>
      </c>
      <c r="H28" s="42">
        <f>IF(RosterPlan25[[#This Row],[Contract]]="Rookie","",2018+3-_xlfn.IFNA(INDEX(Draft2018[Net Keeper Count],MATCH(RosterPlan25[[#This Row],[PLAYER]],Draft2018[PLAYER],0)),0))</f>
        <v>2021</v>
      </c>
      <c r="I28" s="42">
        <f>ROUNDDOWN(RosterPlan25[[#This Row],[Optimal $]]*IF(RosterPlan25[Contract]="Rookie",0.3,0.15),0)</f>
        <v>0</v>
      </c>
      <c r="J28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8" s="38">
        <f>_xlfn.IFNA(IF(RosterPlan25[[#This Row],[POS]]="K",0,INDEX(Proj2019[VARG],MATCH(RosterPlan25[[#This Row],[PLAYER]],Proj2019[PLAYER],0))),0)</f>
        <v>0</v>
      </c>
      <c r="L28" s="39" t="s">
        <v>439</v>
      </c>
      <c r="M28" s="36">
        <f>_xlfn.IFNA(INDEX(Draft2018[Net Keeper Count],MATCH(RosterPlan25[[#This Row],[PLAYER]],Draft2018[PLAYER],0)),0)+IF(RosterPlan25[[#This Row],[KEEPER / RFA]]="K",1,0)</f>
        <v>1</v>
      </c>
      <c r="N28" s="39"/>
      <c r="O28" s="36">
        <f>IF(RosterPlan25[[#This Row],[VAR/G]]&gt;0,ROUND($W$29*RosterPlan25[[#This Row],[VAR/G]],0),0)+1</f>
        <v>1</v>
      </c>
      <c r="P28" s="36">
        <f>RosterPlan25[[#This Row],[Optimal $]]-RosterPlan25[[#This Row],[2019 $]]</f>
        <v>0</v>
      </c>
      <c r="Q28" s="36">
        <f>IF(OR(RosterPlan25[[#This Row],[SOURCE]]="Rookie",RosterPlan25[[#This Row],[POS]]="K"),0,RosterPlan25[[#This Row],[VAR/G]]+3.3)</f>
        <v>3.3</v>
      </c>
      <c r="R28" s="36">
        <f>IF(RosterPlan25[[#This Row],[VAW/G]]&gt;0,ROUND(RosterPlan25[[#This Row],[VAW/G]]*$W$56,0)+1,1)</f>
        <v>17</v>
      </c>
      <c r="S28" s="43">
        <f>RosterPlan25[[#This Row],[VAWG Market $]]-_xlfn.IFNA(RosterPlan25[[#This Row],[2019 $]],1)</f>
        <v>16</v>
      </c>
      <c r="T2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8" t="s">
        <v>11471</v>
      </c>
      <c r="W28" s="52">
        <f>((W22+W24)*W29)+Z12</f>
        <v>2111.7802366192464</v>
      </c>
      <c r="AK28"/>
      <c r="AL28"/>
      <c r="AM28"/>
      <c r="AN28"/>
      <c r="AO28"/>
      <c r="AP28"/>
    </row>
    <row r="29" spans="1:42" x14ac:dyDescent="0.3">
      <c r="A29" s="36" t="str">
        <f>INDEX(CompositeRoster[display_name],MATCH(RosterPlan25[[#This Row],[PLAYER]],CompositeRoster[full_name],0))</f>
        <v>Bobno123</v>
      </c>
      <c r="B29" t="s">
        <v>14510</v>
      </c>
      <c r="C29" t="str">
        <f>INDEX(CompositeRoster[team],MATCH(RosterPlan25[[#This Row],[PLAYER]],CompositeRoster[full_name],0))&amp;""</f>
        <v/>
      </c>
      <c r="D29" t="str">
        <f>INDEX(CompositeRoster[position],MATCH(RosterPlan25[[#This Row],[PLAYER]],CompositeRoster[full_name],0))&amp;""</f>
        <v/>
      </c>
      <c r="E29" t="str">
        <f>INDEX(CompositeRoster[source],MATCH(RosterPlan25[[#This Row],[PLAYER]],CompositeRoster[full_name],0))</f>
        <v>Draft</v>
      </c>
      <c r="F29" s="42">
        <f>_xlfn.IFNA(INDEX(Draft2018[PRICE], MATCH(RosterPlan25[[#This Row],[PLAYER]],Draft2018[PLAYER],0)),0)</f>
        <v>0</v>
      </c>
      <c r="G29" s="42" t="str">
        <f>_xlfn.IFNA(INDEX(Draft2018[Current Contract],MATCH(RosterPlan25[[#This Row],[PLAYER]],Draft2018[PLAYER],0)),"Undrafted")</f>
        <v>Undrafted</v>
      </c>
      <c r="H29" s="42">
        <f>IF(RosterPlan25[[#This Row],[Contract]]="Rookie","",2018+3-_xlfn.IFNA(INDEX(Draft2018[Net Keeper Count],MATCH(RosterPlan25[[#This Row],[PLAYER]],Draft2018[PLAYER],0)),0))</f>
        <v>2021</v>
      </c>
      <c r="I29" s="42">
        <f>ROUNDDOWN(RosterPlan25[[#This Row],[Optimal $]]*IF(RosterPlan25[Contract]="Rookie",0.3,0.15),0)</f>
        <v>0</v>
      </c>
      <c r="J29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" s="38">
        <f>_xlfn.IFNA(IF(RosterPlan25[[#This Row],[POS]]="K",0,INDEX(Proj2019[VARG],MATCH(RosterPlan25[[#This Row],[PLAYER]],Proj2019[PLAYER],0))),0)</f>
        <v>0</v>
      </c>
      <c r="L29" s="39" t="s">
        <v>439</v>
      </c>
      <c r="M29" s="36">
        <f>_xlfn.IFNA(INDEX(Draft2018[Net Keeper Count],MATCH(RosterPlan25[[#This Row],[PLAYER]],Draft2018[PLAYER],0)),0)+IF(RosterPlan25[[#This Row],[KEEPER / RFA]]="K",1,0)</f>
        <v>1</v>
      </c>
      <c r="N29" s="39"/>
      <c r="O29" s="36">
        <f>IF(RosterPlan25[[#This Row],[VAR/G]]&gt;0,ROUND($W$29*RosterPlan25[[#This Row],[VAR/G]],0),0)+1</f>
        <v>1</v>
      </c>
      <c r="P29" s="36">
        <f>RosterPlan25[[#This Row],[Optimal $]]-RosterPlan25[[#This Row],[2019 $]]</f>
        <v>0</v>
      </c>
      <c r="Q29" s="36">
        <f>IF(OR(RosterPlan25[[#This Row],[SOURCE]]="Rookie",RosterPlan25[[#This Row],[POS]]="K"),0,RosterPlan25[[#This Row],[VAR/G]]+3.3)</f>
        <v>3.3</v>
      </c>
      <c r="R29" s="36">
        <f>IF(RosterPlan25[[#This Row],[VAW/G]]&gt;0,ROUND(RosterPlan25[[#This Row],[VAW/G]]*$W$56,0)+1,1)</f>
        <v>17</v>
      </c>
      <c r="S29" s="43">
        <f>RosterPlan25[[#This Row],[VAWG Market $]]-_xlfn.IFNA(RosterPlan25[[#This Row],[2019 $]],1)</f>
        <v>16</v>
      </c>
      <c r="T2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29" t="s">
        <v>11407</v>
      </c>
      <c r="W29" s="53">
        <f>($W$26-240)/$W$21</f>
        <v>10.771829908512631</v>
      </c>
      <c r="AK29"/>
      <c r="AL29"/>
      <c r="AM29"/>
      <c r="AN29"/>
      <c r="AO29"/>
      <c r="AP29"/>
    </row>
    <row r="30" spans="1:42" x14ac:dyDescent="0.3">
      <c r="A30" s="36" t="str">
        <f>INDEX(CompositeRoster[display_name],MATCH(RosterPlan25[[#This Row],[PLAYER]],CompositeRoster[full_name],0))</f>
        <v>Bobno123</v>
      </c>
      <c r="B30" t="s">
        <v>14520</v>
      </c>
      <c r="C30" t="str">
        <f>INDEX(CompositeRoster[team],MATCH(RosterPlan25[[#This Row],[PLAYER]],CompositeRoster[full_name],0))&amp;""</f>
        <v/>
      </c>
      <c r="D30" t="str">
        <f>INDEX(CompositeRoster[position],MATCH(RosterPlan25[[#This Row],[PLAYER]],CompositeRoster[full_name],0))&amp;""</f>
        <v/>
      </c>
      <c r="E30" t="str">
        <f>INDEX(CompositeRoster[source],MATCH(RosterPlan25[[#This Row],[PLAYER]],CompositeRoster[full_name],0))</f>
        <v>Draft</v>
      </c>
      <c r="F30" s="42">
        <f>_xlfn.IFNA(INDEX(Draft2018[PRICE], MATCH(RosterPlan25[[#This Row],[PLAYER]],Draft2018[PLAYER],0)),0)</f>
        <v>0</v>
      </c>
      <c r="G30" s="42" t="str">
        <f>_xlfn.IFNA(INDEX(Draft2018[Current Contract],MATCH(RosterPlan25[[#This Row],[PLAYER]],Draft2018[PLAYER],0)),"Undrafted")</f>
        <v>Undrafted</v>
      </c>
      <c r="H30" s="42">
        <f>IF(RosterPlan25[[#This Row],[Contract]]="Rookie","",2018+3-_xlfn.IFNA(INDEX(Draft2018[Net Keeper Count],MATCH(RosterPlan25[[#This Row],[PLAYER]],Draft2018[PLAYER],0)),0))</f>
        <v>2021</v>
      </c>
      <c r="I30" s="42">
        <f>ROUNDDOWN(RosterPlan25[[#This Row],[Optimal $]]*IF(RosterPlan25[Contract]="Rookie",0.3,0.15),0)</f>
        <v>0</v>
      </c>
      <c r="J30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0" s="38">
        <f>_xlfn.IFNA(IF(RosterPlan25[[#This Row],[POS]]="K",0,INDEX(Proj2019[VARG],MATCH(RosterPlan25[[#This Row],[PLAYER]],Proj2019[PLAYER],0))),0)</f>
        <v>0</v>
      </c>
      <c r="L30" s="39" t="s">
        <v>439</v>
      </c>
      <c r="M30">
        <f>_xlfn.IFNA(INDEX(Draft2018[Net Keeper Count],MATCH(RosterPlan25[[#This Row],[PLAYER]],Draft2018[PLAYER],0)),0)+IF(RosterPlan25[[#This Row],[KEEPER / RFA]]="K",1,0)</f>
        <v>1</v>
      </c>
      <c r="N30" s="39"/>
      <c r="O30" s="36">
        <f>IF(RosterPlan25[[#This Row],[VAR/G]]&gt;0,ROUND($W$29*RosterPlan25[[#This Row],[VAR/G]],0),0)+1</f>
        <v>1</v>
      </c>
      <c r="P30" s="36">
        <f>RosterPlan25[[#This Row],[Optimal $]]-RosterPlan25[[#This Row],[2019 $]]</f>
        <v>0</v>
      </c>
      <c r="Q30" s="36">
        <f>IF(OR(RosterPlan25[[#This Row],[SOURCE]]="Rookie",RosterPlan25[[#This Row],[POS]]="K"),0,RosterPlan25[[#This Row],[VAR/G]]+3.3)</f>
        <v>3.3</v>
      </c>
      <c r="R30" s="36">
        <f>IF(RosterPlan25[[#This Row],[VAW/G]]&gt;0,ROUND(RosterPlan25[[#This Row],[VAW/G]]*$W$56,0)+1,1)</f>
        <v>17</v>
      </c>
      <c r="S30" s="43">
        <f>RosterPlan25[[#This Row],[VAWG Market $]]-_xlfn.IFNA(RosterPlan25[[#This Row],[2019 $]],1)</f>
        <v>16</v>
      </c>
      <c r="T3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30" t="s">
        <v>11472</v>
      </c>
      <c r="W30" s="53">
        <f>($W$12-$Z$12)/(AC12+W24)</f>
        <v>8.5246020391531907</v>
      </c>
      <c r="AK30"/>
      <c r="AL30"/>
      <c r="AM30"/>
      <c r="AN30"/>
      <c r="AO30"/>
      <c r="AP30"/>
    </row>
    <row r="31" spans="1:42" x14ac:dyDescent="0.3">
      <c r="A31" s="36" t="str">
        <f>INDEX(CompositeRoster[display_name],MATCH(RosterPlan25[[#This Row],[PLAYER]],CompositeRoster[full_name],0))</f>
        <v>demboys26</v>
      </c>
      <c r="B31" t="s">
        <v>9744</v>
      </c>
      <c r="C31" t="str">
        <f>INDEX(CompositeRoster[team],MATCH(RosterPlan25[[#This Row],[PLAYER]],CompositeRoster[full_name],0))&amp;""</f>
        <v>MIN</v>
      </c>
      <c r="D31" t="str">
        <f>INDEX(CompositeRoster[position],MATCH(RosterPlan25[[#This Row],[PLAYER]],CompositeRoster[full_name],0))&amp;""</f>
        <v>RB</v>
      </c>
      <c r="E31" t="str">
        <f>INDEX(CompositeRoster[source],MATCH(RosterPlan25[[#This Row],[PLAYER]],CompositeRoster[full_name],0))</f>
        <v>Roster</v>
      </c>
      <c r="F31" s="42">
        <f>_xlfn.IFNA(INDEX(Draft2018[PRICE], MATCH(RosterPlan25[[#This Row],[PLAYER]],Draft2018[PLAYER],0)),0)</f>
        <v>24</v>
      </c>
      <c r="G31" s="42" t="str">
        <f>_xlfn.IFNA(INDEX(Draft2018[Current Contract],MATCH(RosterPlan25[[#This Row],[PLAYER]],Draft2018[PLAYER],0)),"Undrafted")</f>
        <v>Rookie</v>
      </c>
      <c r="H31" s="42" t="str">
        <f>IF(RosterPlan25[[#This Row],[Contract]]="Rookie","",2018+3-_xlfn.IFNA(INDEX(Draft2018[Net Keeper Count],MATCH(RosterPlan25[[#This Row],[PLAYER]],Draft2018[PLAYER],0)),0))</f>
        <v/>
      </c>
      <c r="I31" s="42">
        <f>ROUNDDOWN(RosterPlan25[[#This Row],[Optimal $]]*IF(RosterPlan25[Contract]="Rookie",0.3,0.15),0)</f>
        <v>16</v>
      </c>
      <c r="J31">
        <f>IF(RosterPlan25[[#This Row],[SOURCE]]="Draft",INDEX(draft_2019[salary],MATCH(RosterPlan25[[#This Row],[PLAYER]],draft_2019[placeholder_name],0)),MAX(RosterPlan25[[#This Row],[Current $]]+RosterPlan25[[#This Row],[$↑ VAR]],1))</f>
        <v>40</v>
      </c>
      <c r="K31" s="38">
        <f>_xlfn.IFNA(IF(RosterPlan25[[#This Row],[POS]]="K",0,INDEX(Proj2019[VARG],MATCH(RosterPlan25[[#This Row],[PLAYER]],Proj2019[PLAYER],0))),0)</f>
        <v>5.0556249999999991</v>
      </c>
      <c r="L31" s="39" t="s">
        <v>439</v>
      </c>
      <c r="M31" s="36">
        <f>_xlfn.IFNA(INDEX(Draft2018[Net Keeper Count],MATCH(RosterPlan25[[#This Row],[PLAYER]],Draft2018[PLAYER],0)),0)+IF(RosterPlan25[[#This Row],[KEEPER / RFA]]="K",1,0)</f>
        <v>2</v>
      </c>
      <c r="N31" s="39"/>
      <c r="O31">
        <f>IF(RosterPlan25[[#This Row],[VAR/G]]&gt;0,ROUND($W$29*RosterPlan25[[#This Row],[VAR/G]],0),0)+1</f>
        <v>55</v>
      </c>
      <c r="P31" s="36">
        <f>RosterPlan25[[#This Row],[Optimal $]]-RosterPlan25[[#This Row],[2019 $]]</f>
        <v>15</v>
      </c>
      <c r="Q31" s="36">
        <f>IF(OR(RosterPlan25[[#This Row],[SOURCE]]="Rookie",RosterPlan25[[#This Row],[POS]]="K"),0,RosterPlan25[[#This Row],[VAR/G]]+3.3)</f>
        <v>8.3556249999999999</v>
      </c>
      <c r="R31" s="36">
        <f>IF(RosterPlan25[[#This Row],[VAW/G]]&gt;0,ROUND(RosterPlan25[[#This Row],[VAW/G]]*$W$56,0)+1,1)</f>
        <v>42</v>
      </c>
      <c r="S31" s="43">
        <f>RosterPlan25[[#This Row],[VAWG Market $]]-_xlfn.IFNA(RosterPlan25[[#This Row],[2019 $]],1)</f>
        <v>2</v>
      </c>
      <c r="T31" s="36">
        <f>IF(RosterPlan25[[#This Row],[VAR/G]]&gt;0,1+ROUND(RosterPlan25[[#This Row],[VAR/G]]*IF(RosterPlan25[[#This Row],[KEEPER / RFA]]="K",($W$34+RosterPlan25[[#This Row],[2019 $]]-1)/($W$25+RosterPlan25[[#This Row],[VAR/G]]),$W$35),0),1)</f>
        <v>76</v>
      </c>
      <c r="V31"/>
      <c r="X31" s="25"/>
      <c r="AK31"/>
      <c r="AL31"/>
      <c r="AM31"/>
      <c r="AN31"/>
      <c r="AO31"/>
      <c r="AP31"/>
    </row>
    <row r="32" spans="1:42" x14ac:dyDescent="0.3">
      <c r="A32" s="36" t="str">
        <f>INDEX(CompositeRoster[display_name],MATCH(RosterPlan25[[#This Row],[PLAYER]],CompositeRoster[full_name],0))</f>
        <v>demboys26</v>
      </c>
      <c r="B32" t="s">
        <v>7695</v>
      </c>
      <c r="C32" t="str">
        <f>INDEX(CompositeRoster[team],MATCH(RosterPlan25[[#This Row],[PLAYER]],CompositeRoster[full_name],0))&amp;""</f>
        <v>TEN</v>
      </c>
      <c r="D32" t="str">
        <f>INDEX(CompositeRoster[position],MATCH(RosterPlan25[[#This Row],[PLAYER]],CompositeRoster[full_name],0))&amp;""</f>
        <v>RB</v>
      </c>
      <c r="E32" t="str">
        <f>INDEX(CompositeRoster[source],MATCH(RosterPlan25[[#This Row],[PLAYER]],CompositeRoster[full_name],0))</f>
        <v>Roster</v>
      </c>
      <c r="F32" s="42">
        <f>_xlfn.IFNA(INDEX(Draft2018[PRICE], MATCH(RosterPlan25[[#This Row],[PLAYER]],Draft2018[PLAYER],0)),0)</f>
        <v>17</v>
      </c>
      <c r="G32" s="42" t="str">
        <f>_xlfn.IFNA(INDEX(Draft2018[Current Contract],MATCH(RosterPlan25[[#This Row],[PLAYER]],Draft2018[PLAYER],0)),"Undrafted")</f>
        <v>Rookie</v>
      </c>
      <c r="H32" s="42" t="str">
        <f>IF(RosterPlan25[[#This Row],[Contract]]="Rookie","",2018+3-_xlfn.IFNA(INDEX(Draft2018[Net Keeper Count],MATCH(RosterPlan25[[#This Row],[PLAYER]],Draft2018[PLAYER],0)),0))</f>
        <v/>
      </c>
      <c r="I32" s="42">
        <f>ROUNDDOWN(RosterPlan25[[#This Row],[Optimal $]]*IF(RosterPlan25[Contract]="Rookie",0.3,0.15),0)</f>
        <v>15</v>
      </c>
      <c r="J32">
        <f>IF(RosterPlan25[[#This Row],[SOURCE]]="Draft",INDEX(draft_2019[salary],MATCH(RosterPlan25[[#This Row],[PLAYER]],draft_2019[placeholder_name],0)),MAX(RosterPlan25[[#This Row],[Current $]]+RosterPlan25[[#This Row],[$↑ VAR]],1))</f>
        <v>32</v>
      </c>
      <c r="K32" s="38">
        <f>_xlfn.IFNA(IF(RosterPlan25[[#This Row],[POS]]="K",0,INDEX(Proj2019[VARG],MATCH(RosterPlan25[[#This Row],[PLAYER]],Proj2019[PLAYER],0))),0)</f>
        <v>4.7312499999999993</v>
      </c>
      <c r="L32" s="39" t="s">
        <v>439</v>
      </c>
      <c r="M32" s="36">
        <f>_xlfn.IFNA(INDEX(Draft2018[Net Keeper Count],MATCH(RosterPlan25[[#This Row],[PLAYER]],Draft2018[PLAYER],0)),0)+IF(RosterPlan25[[#This Row],[KEEPER / RFA]]="K",1,0)</f>
        <v>3</v>
      </c>
      <c r="N32" s="39"/>
      <c r="O32">
        <f>IF(RosterPlan25[[#This Row],[VAR/G]]&gt;0,ROUND($W$29*RosterPlan25[[#This Row],[VAR/G]],0),0)+1</f>
        <v>52</v>
      </c>
      <c r="P32" s="36">
        <f>RosterPlan25[[#This Row],[Optimal $]]-RosterPlan25[[#This Row],[2019 $]]</f>
        <v>20</v>
      </c>
      <c r="Q32" s="36">
        <f>IF(OR(RosterPlan25[[#This Row],[SOURCE]]="Rookie",RosterPlan25[[#This Row],[POS]]="K"),0,RosterPlan25[[#This Row],[VAR/G]]+3.3)</f>
        <v>8.03125</v>
      </c>
      <c r="R32" s="36">
        <f>IF(RosterPlan25[[#This Row],[VAW/G]]&gt;0,ROUND(RosterPlan25[[#This Row],[VAW/G]]*$W$56,0)+1,1)</f>
        <v>41</v>
      </c>
      <c r="S32" s="43">
        <f>RosterPlan25[[#This Row],[VAWG Market $]]-_xlfn.IFNA(RosterPlan25[[#This Row],[2019 $]],1)</f>
        <v>9</v>
      </c>
      <c r="T32" s="36">
        <f>IF(RosterPlan25[[#This Row],[VAR/G]]&gt;0,1+ROUND(RosterPlan25[[#This Row],[VAR/G]]*IF(RosterPlan25[[#This Row],[KEEPER / RFA]]="K",($W$34+RosterPlan25[[#This Row],[2019 $]]-1)/($W$25+RosterPlan25[[#This Row],[VAR/G]]),$W$35),0),1)</f>
        <v>71</v>
      </c>
      <c r="V32"/>
      <c r="X32" s="54"/>
      <c r="AK32"/>
      <c r="AL32"/>
      <c r="AM32"/>
      <c r="AN32"/>
      <c r="AO32"/>
      <c r="AP32"/>
    </row>
    <row r="33" spans="1:42" x14ac:dyDescent="0.3">
      <c r="A33" s="36" t="str">
        <f>INDEX(CompositeRoster[display_name],MATCH(RosterPlan25[[#This Row],[PLAYER]],CompositeRoster[full_name],0))</f>
        <v>demboys26</v>
      </c>
      <c r="B33" t="s">
        <v>2045</v>
      </c>
      <c r="C33" t="str">
        <f>INDEX(CompositeRoster[team],MATCH(RosterPlan25[[#This Row],[PLAYER]],CompositeRoster[full_name],0))&amp;""</f>
        <v>KC</v>
      </c>
      <c r="D33" t="str">
        <f>INDEX(CompositeRoster[position],MATCH(RosterPlan25[[#This Row],[PLAYER]],CompositeRoster[full_name],0))&amp;""</f>
        <v>QB</v>
      </c>
      <c r="E33" s="36" t="str">
        <f>INDEX(CompositeRoster[source],MATCH(RosterPlan25[[#This Row],[PLAYER]],CompositeRoster[full_name],0))</f>
        <v>Roster</v>
      </c>
      <c r="F33" s="42">
        <f>_xlfn.IFNA(INDEX(Draft2018[PRICE], MATCH(RosterPlan25[[#This Row],[PLAYER]],Draft2018[PLAYER],0)),0)</f>
        <v>3</v>
      </c>
      <c r="G33" s="42" t="str">
        <f>_xlfn.IFNA(INDEX(Draft2018[Current Contract],MATCH(RosterPlan25[[#This Row],[PLAYER]],Draft2018[PLAYER],0)),"Undrafted")</f>
        <v>Rookie</v>
      </c>
      <c r="H33" s="42" t="str">
        <f>IF(RosterPlan25[[#This Row],[Contract]]="Rookie","",2018+3-_xlfn.IFNA(INDEX(Draft2018[Net Keeper Count],MATCH(RosterPlan25[[#This Row],[PLAYER]],Draft2018[PLAYER],0)),0))</f>
        <v/>
      </c>
      <c r="I33" s="42">
        <f>ROUNDDOWN(RosterPlan25[[#This Row],[Optimal $]]*IF(RosterPlan25[Contract]="Rookie",0.3,0.15),0)</f>
        <v>11</v>
      </c>
      <c r="J33" s="36">
        <f>IF(RosterPlan25[[#This Row],[SOURCE]]="Draft",INDEX(draft_2019[salary],MATCH(RosterPlan25[[#This Row],[PLAYER]],draft_2019[placeholder_name],0)),MAX(RosterPlan25[[#This Row],[Current $]]+RosterPlan25[[#This Row],[$↑ VAR]],1))</f>
        <v>14</v>
      </c>
      <c r="K33" s="38">
        <f>_xlfn.IFNA(IF(RosterPlan25[[#This Row],[POS]]="K",0,INDEX(Proj2019[VARG],MATCH(RosterPlan25[[#This Row],[PLAYER]],Proj2019[PLAYER],0))),0)</f>
        <v>3.4029999999999951</v>
      </c>
      <c r="L33" s="39" t="s">
        <v>439</v>
      </c>
      <c r="M33" s="36">
        <f>_xlfn.IFNA(INDEX(Draft2018[Net Keeper Count],MATCH(RosterPlan25[[#This Row],[PLAYER]],Draft2018[PLAYER],0)),0)+IF(RosterPlan25[[#This Row],[KEEPER / RFA]]="K",1,0)</f>
        <v>2</v>
      </c>
      <c r="N33" s="39"/>
      <c r="O33">
        <f>IF(RosterPlan25[[#This Row],[VAR/G]]&gt;0,ROUND($W$29*RosterPlan25[[#This Row],[VAR/G]],0),0)+1</f>
        <v>38</v>
      </c>
      <c r="P33" s="36">
        <f>RosterPlan25[[#This Row],[Optimal $]]-RosterPlan25[[#This Row],[2019 $]]</f>
        <v>24</v>
      </c>
      <c r="Q33" s="36">
        <f>IF(OR(RosterPlan25[[#This Row],[SOURCE]]="Rookie",RosterPlan25[[#This Row],[POS]]="K"),0,RosterPlan25[[#This Row],[VAR/G]]+3.3)</f>
        <v>6.702999999999995</v>
      </c>
      <c r="R33" s="36">
        <f>IF(RosterPlan25[[#This Row],[VAW/G]]&gt;0,ROUND(RosterPlan25[[#This Row],[VAW/G]]*$W$56,0)+1,1)</f>
        <v>34</v>
      </c>
      <c r="S33" s="43">
        <f>RosterPlan25[[#This Row],[VAWG Market $]]-_xlfn.IFNA(RosterPlan25[[#This Row],[2019 $]],1)</f>
        <v>20</v>
      </c>
      <c r="T33" s="36">
        <f>IF(RosterPlan25[[#This Row],[VAR/G]]&gt;0,1+ROUND(RosterPlan25[[#This Row],[VAR/G]]*IF(RosterPlan25[[#This Row],[KEEPER / RFA]]="K",($W$34+RosterPlan25[[#This Row],[2019 $]]-1)/($W$25+RosterPlan25[[#This Row],[VAR/G]]),$W$35),0),1)</f>
        <v>51</v>
      </c>
      <c r="V33" t="s">
        <v>11473</v>
      </c>
      <c r="W33" s="36">
        <f>MAX(240-$Z$12,0)</f>
        <v>0</v>
      </c>
      <c r="X33" s="55"/>
      <c r="AK33"/>
      <c r="AL33"/>
      <c r="AM33"/>
      <c r="AN33"/>
      <c r="AO33"/>
      <c r="AP33"/>
    </row>
    <row r="34" spans="1:42" x14ac:dyDescent="0.3">
      <c r="A34" s="36" t="str">
        <f>INDEX(CompositeRoster[display_name],MATCH(RosterPlan25[[#This Row],[PLAYER]],CompositeRoster[full_name],0))</f>
        <v>demboys26</v>
      </c>
      <c r="B34" t="s">
        <v>4140</v>
      </c>
      <c r="C34" t="str">
        <f>INDEX(CompositeRoster[team],MATCH(RosterPlan25[[#This Row],[PLAYER]],CompositeRoster[full_name],0))&amp;""</f>
        <v>DAL</v>
      </c>
      <c r="D34" t="str">
        <f>INDEX(CompositeRoster[position],MATCH(RosterPlan25[[#This Row],[PLAYER]],CompositeRoster[full_name],0))&amp;""</f>
        <v>WR</v>
      </c>
      <c r="E34" s="36" t="str">
        <f>INDEX(CompositeRoster[source],MATCH(RosterPlan25[[#This Row],[PLAYER]],CompositeRoster[full_name],0))</f>
        <v>Roster</v>
      </c>
      <c r="F34" s="42">
        <f>_xlfn.IFNA(INDEX(Draft2018[PRICE], MATCH(RosterPlan25[[#This Row],[PLAYER]],Draft2018[PLAYER],0)),0)</f>
        <v>74</v>
      </c>
      <c r="G34" s="42" t="str">
        <f>_xlfn.IFNA(INDEX(Draft2018[Current Contract],MATCH(RosterPlan25[[#This Row],[PLAYER]],Draft2018[PLAYER],0)),"Undrafted")</f>
        <v>Auction</v>
      </c>
      <c r="H34" s="42">
        <f>IF(RosterPlan25[[#This Row],[Contract]]="Rookie","",2018+3-_xlfn.IFNA(INDEX(Draft2018[Net Keeper Count],MATCH(RosterPlan25[[#This Row],[PLAYER]],Draft2018[PLAYER],0)),0))</f>
        <v>2020</v>
      </c>
      <c r="I34" s="42">
        <f>ROUNDDOWN(RosterPlan25[[#This Row],[Optimal $]]*IF(RosterPlan25[Contract]="Rookie",0.3,0.15),0)</f>
        <v>4</v>
      </c>
      <c r="J34" s="36">
        <f>IF(RosterPlan25[[#This Row],[SOURCE]]="Draft",INDEX(draft_2019[salary],MATCH(RosterPlan25[[#This Row],[PLAYER]],draft_2019[placeholder_name],0)),MAX(RosterPlan25[[#This Row],[Current $]]+RosterPlan25[[#This Row],[$↑ VAR]],1))</f>
        <v>78</v>
      </c>
      <c r="K34" s="49">
        <f>_xlfn.IFNA(IF(RosterPlan25[[#This Row],[POS]]="K",0,INDEX(Proj2019[VARG],MATCH(RosterPlan25[[#This Row],[PLAYER]],Proj2019[PLAYER],0))),0)</f>
        <v>2.6525000000000007</v>
      </c>
      <c r="L34" s="39"/>
      <c r="M34">
        <f>_xlfn.IFNA(INDEX(Draft2018[Net Keeper Count],MATCH(RosterPlan25[[#This Row],[PLAYER]],Draft2018[PLAYER],0)),0)+IF(RosterPlan25[[#This Row],[KEEPER / RFA]]="K",1,0)</f>
        <v>1</v>
      </c>
      <c r="N34" s="39"/>
      <c r="O34" s="50">
        <f>IF(RosterPlan25[[#This Row],[VAR/G]]&gt;0,ROUND($W$29*RosterPlan25[[#This Row],[VAR/G]],0),0)+1</f>
        <v>30</v>
      </c>
      <c r="P34" s="36">
        <f>RosterPlan25[[#This Row],[Optimal $]]-RosterPlan25[[#This Row],[2019 $]]</f>
        <v>-48</v>
      </c>
      <c r="Q34">
        <f>IF(OR(RosterPlan25[[#This Row],[SOURCE]]="Rookie",RosterPlan25[[#This Row],[POS]]="K"),0,RosterPlan25[[#This Row],[VAR/G]]+3.3)</f>
        <v>5.9525000000000006</v>
      </c>
      <c r="R34">
        <f>IF(RosterPlan25[[#This Row],[VAW/G]]&gt;0,ROUND(RosterPlan25[[#This Row],[VAW/G]]*$W$56,0)+1,1)</f>
        <v>30</v>
      </c>
      <c r="S34" s="51">
        <f>RosterPlan25[[#This Row],[VAWG Market $]]-_xlfn.IFNA(RosterPlan25[[#This Row],[2019 $]],1)</f>
        <v>-48</v>
      </c>
      <c r="T34" s="36">
        <f>IF(RosterPlan25[[#This Row],[VAR/G]]&gt;0,1+ROUND(RosterPlan25[[#This Row],[VAR/G]]*IF(RosterPlan25[[#This Row],[KEEPER / RFA]]="K",($W$34+RosterPlan25[[#This Row],[2019 $]]-1)/($W$25+RosterPlan25[[#This Row],[VAR/G]]),$W$35),0),1)</f>
        <v>41</v>
      </c>
      <c r="V34" t="s">
        <v>11405</v>
      </c>
      <c r="W34" s="25">
        <f>W26-W12-W33</f>
        <v>1276</v>
      </c>
      <c r="AK34"/>
      <c r="AL34"/>
      <c r="AM34"/>
      <c r="AN34"/>
      <c r="AO34"/>
      <c r="AP34"/>
    </row>
    <row r="35" spans="1:42" x14ac:dyDescent="0.3">
      <c r="A35" s="36" t="str">
        <f>INDEX(CompositeRoster[display_name],MATCH(RosterPlan25[[#This Row],[PLAYER]],CompositeRoster[full_name],0))</f>
        <v>demboys26</v>
      </c>
      <c r="B35" t="s">
        <v>7479</v>
      </c>
      <c r="C35" t="str">
        <f>INDEX(CompositeRoster[team],MATCH(RosterPlan25[[#This Row],[PLAYER]],CompositeRoster[full_name],0))&amp;""</f>
        <v>PHI</v>
      </c>
      <c r="D35" t="str">
        <f>INDEX(CompositeRoster[position],MATCH(RosterPlan25[[#This Row],[PLAYER]],CompositeRoster[full_name],0))&amp;""</f>
        <v>WR</v>
      </c>
      <c r="E35" s="36" t="str">
        <f>INDEX(CompositeRoster[source],MATCH(RosterPlan25[[#This Row],[PLAYER]],CompositeRoster[full_name],0))</f>
        <v>Roster</v>
      </c>
      <c r="F35" s="42">
        <f>_xlfn.IFNA(INDEX(Draft2018[PRICE], MATCH(RosterPlan25[[#This Row],[PLAYER]],Draft2018[PLAYER],0)),0)</f>
        <v>34</v>
      </c>
      <c r="G35" s="42" t="str">
        <f>_xlfn.IFNA(INDEX(Draft2018[Current Contract],MATCH(RosterPlan25[[#This Row],[PLAYER]],Draft2018[PLAYER],0)),"Undrafted")</f>
        <v>Auction</v>
      </c>
      <c r="H35" s="42">
        <f>IF(RosterPlan25[[#This Row],[Contract]]="Rookie","",2018+3-_xlfn.IFNA(INDEX(Draft2018[Net Keeper Count],MATCH(RosterPlan25[[#This Row],[PLAYER]],Draft2018[PLAYER],0)),0))</f>
        <v>2020</v>
      </c>
      <c r="I35" s="42">
        <f>ROUNDDOWN(RosterPlan25[[#This Row],[Optimal $]]*IF(RosterPlan25[Contract]="Rookie",0.3,0.15),0)</f>
        <v>2</v>
      </c>
      <c r="J35" s="36">
        <f>IF(RosterPlan25[[#This Row],[SOURCE]]="Draft",INDEX(draft_2019[salary],MATCH(RosterPlan25[[#This Row],[PLAYER]],draft_2019[placeholder_name],0)),MAX(RosterPlan25[[#This Row],[Current $]]+RosterPlan25[[#This Row],[$↑ VAR]],1))</f>
        <v>36</v>
      </c>
      <c r="K35" s="49">
        <f>_xlfn.IFNA(IF(RosterPlan25[[#This Row],[POS]]="K",0,INDEX(Proj2019[VARG],MATCH(RosterPlan25[[#This Row],[PLAYER]],Proj2019[PLAYER],0))),0)</f>
        <v>1.381875</v>
      </c>
      <c r="L35" s="39" t="s">
        <v>439</v>
      </c>
      <c r="M35">
        <f>_xlfn.IFNA(INDEX(Draft2018[Net Keeper Count],MATCH(RosterPlan25[[#This Row],[PLAYER]],Draft2018[PLAYER],0)),0)+IF(RosterPlan25[[#This Row],[KEEPER / RFA]]="K",1,0)</f>
        <v>2</v>
      </c>
      <c r="N35" s="39"/>
      <c r="O35" s="50">
        <f>IF(RosterPlan25[[#This Row],[VAR/G]]&gt;0,ROUND($W$29*RosterPlan25[[#This Row],[VAR/G]],0),0)+1</f>
        <v>16</v>
      </c>
      <c r="P35" s="36">
        <f>RosterPlan25[[#This Row],[Optimal $]]-RosterPlan25[[#This Row],[2019 $]]</f>
        <v>-20</v>
      </c>
      <c r="Q35">
        <f>IF(OR(RosterPlan25[[#This Row],[SOURCE]]="Rookie",RosterPlan25[[#This Row],[POS]]="K"),0,RosterPlan25[[#This Row],[VAR/G]]+3.3)</f>
        <v>4.6818749999999998</v>
      </c>
      <c r="R35">
        <f>IF(RosterPlan25[[#This Row],[VAW/G]]&gt;0,ROUND(RosterPlan25[[#This Row],[VAW/G]]*$W$56,0)+1,1)</f>
        <v>24</v>
      </c>
      <c r="S35" s="51">
        <f>RosterPlan25[[#This Row],[VAWG Market $]]-_xlfn.IFNA(RosterPlan25[[#This Row],[2019 $]],1)</f>
        <v>-12</v>
      </c>
      <c r="T35" s="36">
        <f>IF(RosterPlan25[[#This Row],[VAR/G]]&gt;0,1+ROUND(RosterPlan25[[#This Row],[VAR/G]]*IF(RosterPlan25[[#This Row],[KEEPER / RFA]]="K",($W$34+RosterPlan25[[#This Row],[2019 $]]-1)/($W$25+RosterPlan25[[#This Row],[VAR/G]]),$W$35),0),1)</f>
        <v>22</v>
      </c>
      <c r="V35" t="s">
        <v>11406</v>
      </c>
      <c r="W35" s="30">
        <f>W34/W25</f>
        <v>15.2513909722762</v>
      </c>
      <c r="AK35"/>
      <c r="AL35"/>
      <c r="AM35"/>
      <c r="AN35"/>
      <c r="AO35"/>
      <c r="AP35"/>
    </row>
    <row r="36" spans="1:42" x14ac:dyDescent="0.3">
      <c r="A36" s="36" t="str">
        <f>INDEX(CompositeRoster[display_name],MATCH(RosterPlan25[[#This Row],[PLAYER]],CompositeRoster[full_name],0))</f>
        <v>demboys26</v>
      </c>
      <c r="B36" t="s">
        <v>3915</v>
      </c>
      <c r="C36" t="str">
        <f>INDEX(CompositeRoster[team],MATCH(RosterPlan25[[#This Row],[PLAYER]],CompositeRoster[full_name],0))&amp;""</f>
        <v>DET</v>
      </c>
      <c r="D36" t="str">
        <f>INDEX(CompositeRoster[position],MATCH(RosterPlan25[[#This Row],[PLAYER]],CompositeRoster[full_name],0))&amp;""</f>
        <v>WR</v>
      </c>
      <c r="E36" t="str">
        <f>INDEX(CompositeRoster[source],MATCH(RosterPlan25[[#This Row],[PLAYER]],CompositeRoster[full_name],0))</f>
        <v>Roster</v>
      </c>
      <c r="F36" s="42">
        <f>_xlfn.IFNA(INDEX(Draft2018[PRICE], MATCH(RosterPlan25[[#This Row],[PLAYER]],Draft2018[PLAYER],0)),0)</f>
        <v>8</v>
      </c>
      <c r="G36" s="42" t="str">
        <f>_xlfn.IFNA(INDEX(Draft2018[Current Contract],MATCH(RosterPlan25[[#This Row],[PLAYER]],Draft2018[PLAYER],0)),"Undrafted")</f>
        <v>Auction</v>
      </c>
      <c r="H36" s="42">
        <f>IF(RosterPlan25[[#This Row],[Contract]]="Rookie","",2018+3-_xlfn.IFNA(INDEX(Draft2018[Net Keeper Count],MATCH(RosterPlan25[[#This Row],[PLAYER]],Draft2018[PLAYER],0)),0))</f>
        <v>2020</v>
      </c>
      <c r="I36" s="42">
        <f>ROUNDDOWN(RosterPlan25[[#This Row],[Optimal $]]*IF(RosterPlan25[Contract]="Rookie",0.3,0.15),0)</f>
        <v>0</v>
      </c>
      <c r="J36">
        <f>IF(RosterPlan25[[#This Row],[SOURCE]]="Draft",INDEX(draft_2019[salary],MATCH(RosterPlan25[[#This Row],[PLAYER]],draft_2019[placeholder_name],0)),MAX(RosterPlan25[[#This Row],[Current $]]+RosterPlan25[[#This Row],[$↑ VAR]],1))</f>
        <v>8</v>
      </c>
      <c r="K36" s="38">
        <f>_xlfn.IFNA(IF(RosterPlan25[[#This Row],[POS]]="K",0,INDEX(Proj2019[VARG],MATCH(RosterPlan25[[#This Row],[PLAYER]],Proj2019[PLAYER],0))),0)</f>
        <v>0.2056249999999995</v>
      </c>
      <c r="L36" s="39" t="s">
        <v>439</v>
      </c>
      <c r="M36" s="36">
        <f>_xlfn.IFNA(INDEX(Draft2018[Net Keeper Count],MATCH(RosterPlan25[[#This Row],[PLAYER]],Draft2018[PLAYER],0)),0)+IF(RosterPlan25[[#This Row],[KEEPER / RFA]]="K",1,0)</f>
        <v>2</v>
      </c>
      <c r="N36" s="39"/>
      <c r="O36" s="36">
        <f>IF(RosterPlan25[[#This Row],[VAR/G]]&gt;0,ROUND($W$29*RosterPlan25[[#This Row],[VAR/G]],0),0)+1</f>
        <v>3</v>
      </c>
      <c r="P36" s="36">
        <f>RosterPlan25[[#This Row],[Optimal $]]-RosterPlan25[[#This Row],[2019 $]]</f>
        <v>-5</v>
      </c>
      <c r="Q36" s="36">
        <f>IF(OR(RosterPlan25[[#This Row],[SOURCE]]="Rookie",RosterPlan25[[#This Row],[POS]]="K"),0,RosterPlan25[[#This Row],[VAR/G]]+3.3)</f>
        <v>3.5056249999999993</v>
      </c>
      <c r="R36" s="36">
        <f>IF(RosterPlan25[[#This Row],[VAW/G]]&gt;0,ROUND(RosterPlan25[[#This Row],[VAW/G]]*$W$56,0)+1,1)</f>
        <v>18</v>
      </c>
      <c r="S36" s="43">
        <f>RosterPlan25[[#This Row],[VAWG Market $]]-_xlfn.IFNA(RosterPlan25[[#This Row],[2019 $]],1)</f>
        <v>10</v>
      </c>
      <c r="T36" s="36">
        <f>IF(RosterPlan25[[#This Row],[VAR/G]]&gt;0,1+ROUND(RosterPlan25[[#This Row],[VAR/G]]*IF(RosterPlan25[[#This Row],[KEEPER / RFA]]="K",($W$34+RosterPlan25[[#This Row],[2019 $]]-1)/($W$25+RosterPlan25[[#This Row],[VAR/G]]),$W$35),0),1)</f>
        <v>4</v>
      </c>
      <c r="V36" t="s">
        <v>11474</v>
      </c>
      <c r="W36" s="56">
        <f>(W35-W29)/W29</f>
        <v>0.41585887465819676</v>
      </c>
      <c r="AK36"/>
      <c r="AL36"/>
      <c r="AM36"/>
      <c r="AN36"/>
      <c r="AO36"/>
      <c r="AP36"/>
    </row>
    <row r="37" spans="1:42" x14ac:dyDescent="0.3">
      <c r="A37" s="36" t="str">
        <f>INDEX(CompositeRoster[display_name],MATCH(RosterPlan25[[#This Row],[PLAYER]],CompositeRoster[full_name],0))</f>
        <v>demboys26</v>
      </c>
      <c r="B37" t="s">
        <v>10795</v>
      </c>
      <c r="C37" t="str">
        <f>INDEX(CompositeRoster[team],MATCH(RosterPlan25[[#This Row],[PLAYER]],CompositeRoster[full_name],0))&amp;""</f>
        <v>SEA</v>
      </c>
      <c r="D37" t="str">
        <f>INDEX(CompositeRoster[position],MATCH(RosterPlan25[[#This Row],[PLAYER]],CompositeRoster[full_name],0))&amp;""</f>
        <v>QB</v>
      </c>
      <c r="E37" t="str">
        <f>INDEX(CompositeRoster[source],MATCH(RosterPlan25[[#This Row],[PLAYER]],CompositeRoster[full_name],0))</f>
        <v>Roster</v>
      </c>
      <c r="F37" s="42">
        <f>_xlfn.IFNA(INDEX(Draft2018[PRICE], MATCH(RosterPlan25[[#This Row],[PLAYER]],Draft2018[PLAYER],0)),0)</f>
        <v>18</v>
      </c>
      <c r="G37" s="42" t="str">
        <f>_xlfn.IFNA(INDEX(Draft2018[Current Contract],MATCH(RosterPlan25[[#This Row],[PLAYER]],Draft2018[PLAYER],0)),"Undrafted")</f>
        <v>Auction</v>
      </c>
      <c r="H37" s="42">
        <f>IF(RosterPlan25[[#This Row],[Contract]]="Rookie","",2018+3-_xlfn.IFNA(INDEX(Draft2018[Net Keeper Count],MATCH(RosterPlan25[[#This Row],[PLAYER]],Draft2018[PLAYER],0)),0))</f>
        <v>2020</v>
      </c>
      <c r="I37" s="42">
        <f>ROUNDDOWN(RosterPlan25[[#This Row],[Optimal $]]*IF(RosterPlan25[Contract]="Rookie",0.3,0.15),0)</f>
        <v>0</v>
      </c>
      <c r="J37">
        <f>IF(RosterPlan25[[#This Row],[SOURCE]]="Draft",INDEX(draft_2019[salary],MATCH(RosterPlan25[[#This Row],[PLAYER]],draft_2019[placeholder_name],0)),MAX(RosterPlan25[[#This Row],[Current $]]+RosterPlan25[[#This Row],[$↑ VAR]],1))</f>
        <v>18</v>
      </c>
      <c r="K37" s="38">
        <f>_xlfn.IFNA(IF(RosterPlan25[[#This Row],[POS]]="K",0,INDEX(Proj2019[VARG],MATCH(RosterPlan25[[#This Row],[PLAYER]],Proj2019[PLAYER],0))),0)</f>
        <v>0.20012499999999989</v>
      </c>
      <c r="L37" s="39" t="s">
        <v>439</v>
      </c>
      <c r="M37" s="36">
        <f>_xlfn.IFNA(INDEX(Draft2018[Net Keeper Count],MATCH(RosterPlan25[[#This Row],[PLAYER]],Draft2018[PLAYER],0)),0)+IF(RosterPlan25[[#This Row],[KEEPER / RFA]]="K",1,0)</f>
        <v>2</v>
      </c>
      <c r="N37" s="39"/>
      <c r="O37" s="36">
        <f>IF(RosterPlan25[[#This Row],[VAR/G]]&gt;0,ROUND($W$29*RosterPlan25[[#This Row],[VAR/G]],0),0)+1</f>
        <v>3</v>
      </c>
      <c r="P37" s="36">
        <f>RosterPlan25[[#This Row],[Optimal $]]-RosterPlan25[[#This Row],[2019 $]]</f>
        <v>-15</v>
      </c>
      <c r="Q37" s="36">
        <f>IF(OR(RosterPlan25[[#This Row],[SOURCE]]="Rookie",RosterPlan25[[#This Row],[POS]]="K"),0,RosterPlan25[[#This Row],[VAR/G]]+3.3)</f>
        <v>3.5001249999999997</v>
      </c>
      <c r="R37" s="36">
        <f>IF(RosterPlan25[[#This Row],[VAW/G]]&gt;0,ROUND(RosterPlan25[[#This Row],[VAW/G]]*$W$56,0)+1,1)</f>
        <v>18</v>
      </c>
      <c r="S37" s="43">
        <f>RosterPlan25[[#This Row],[VAWG Market $]]-_xlfn.IFNA(RosterPlan25[[#This Row],[2019 $]],1)</f>
        <v>0</v>
      </c>
      <c r="T37" s="36">
        <f>IF(RosterPlan25[[#This Row],[VAR/G]]&gt;0,1+ROUND(RosterPlan25[[#This Row],[VAR/G]]*IF(RosterPlan25[[#This Row],[KEEPER / RFA]]="K",($W$34+RosterPlan25[[#This Row],[2019 $]]-1)/($W$25+RosterPlan25[[#This Row],[VAR/G]]),$W$35),0),1)</f>
        <v>4</v>
      </c>
      <c r="Y37"/>
      <c r="Z37"/>
      <c r="AK37"/>
      <c r="AL37"/>
      <c r="AM37"/>
      <c r="AN37"/>
      <c r="AO37"/>
      <c r="AP37"/>
    </row>
    <row r="38" spans="1:42" x14ac:dyDescent="0.3">
      <c r="A38" s="36" t="str">
        <f>INDEX(CompositeRoster[display_name],MATCH(RosterPlan25[[#This Row],[PLAYER]],CompositeRoster[full_name],0))</f>
        <v>demboys26</v>
      </c>
      <c r="B38" t="s">
        <v>5924</v>
      </c>
      <c r="C38" t="str">
        <f>INDEX(CompositeRoster[team],MATCH(RosterPlan25[[#This Row],[PLAYER]],CompositeRoster[full_name],0))&amp;""</f>
        <v/>
      </c>
      <c r="D38" t="str">
        <f>INDEX(CompositeRoster[position],MATCH(RosterPlan25[[#This Row],[PLAYER]],CompositeRoster[full_name],0))&amp;""</f>
        <v>WR</v>
      </c>
      <c r="E38" t="str">
        <f>INDEX(CompositeRoster[source],MATCH(RosterPlan25[[#This Row],[PLAYER]],CompositeRoster[full_name],0))</f>
        <v>Roster</v>
      </c>
      <c r="F38" s="42">
        <f>_xlfn.IFNA(INDEX(Draft2018[PRICE], MATCH(RosterPlan25[[#This Row],[PLAYER]],Draft2018[PLAYER],0)),0)</f>
        <v>28</v>
      </c>
      <c r="G38" s="42" t="str">
        <f>_xlfn.IFNA(INDEX(Draft2018[Current Contract],MATCH(RosterPlan25[[#This Row],[PLAYER]],Draft2018[PLAYER],0)),"Undrafted")</f>
        <v>Auction</v>
      </c>
      <c r="H38" s="42">
        <f>IF(RosterPlan25[[#This Row],[Contract]]="Rookie","",2018+3-_xlfn.IFNA(INDEX(Draft2018[Net Keeper Count],MATCH(RosterPlan25[[#This Row],[PLAYER]],Draft2018[PLAYER],0)),0))</f>
        <v>2020</v>
      </c>
      <c r="I38" s="42">
        <f>ROUNDDOWN(RosterPlan25[[#This Row],[Optimal $]]*IF(RosterPlan25[Contract]="Rookie",0.3,0.15),0)</f>
        <v>0</v>
      </c>
      <c r="J38">
        <f>IF(RosterPlan25[[#This Row],[SOURCE]]="Draft",INDEX(draft_2019[salary],MATCH(RosterPlan25[[#This Row],[PLAYER]],draft_2019[placeholder_name],0)),MAX(RosterPlan25[[#This Row],[Current $]]+RosterPlan25[[#This Row],[$↑ VAR]],1))</f>
        <v>28</v>
      </c>
      <c r="K38" s="38">
        <f>_xlfn.IFNA(IF(RosterPlan25[[#This Row],[POS]]="K",0,INDEX(Proj2019[VARG],MATCH(RosterPlan25[[#This Row],[PLAYER]],Proj2019[PLAYER],0))),0)</f>
        <v>0</v>
      </c>
      <c r="L38" s="39"/>
      <c r="M38" s="36">
        <f>_xlfn.IFNA(INDEX(Draft2018[Net Keeper Count],MATCH(RosterPlan25[[#This Row],[PLAYER]],Draft2018[PLAYER],0)),0)+IF(RosterPlan25[[#This Row],[KEEPER / RFA]]="K",1,0)</f>
        <v>1</v>
      </c>
      <c r="N38" s="39"/>
      <c r="O38" s="36">
        <f>IF(RosterPlan25[[#This Row],[VAR/G]]&gt;0,ROUND($W$29*RosterPlan25[[#This Row],[VAR/G]],0),0)+1</f>
        <v>1</v>
      </c>
      <c r="P38" s="36">
        <f>RosterPlan25[[#This Row],[Optimal $]]-RosterPlan25[[#This Row],[2019 $]]</f>
        <v>-27</v>
      </c>
      <c r="Q38" s="36">
        <f>IF(OR(RosterPlan25[[#This Row],[SOURCE]]="Rookie",RosterPlan25[[#This Row],[POS]]="K"),0,RosterPlan25[[#This Row],[VAR/G]]+3.3)</f>
        <v>3.3</v>
      </c>
      <c r="R38" s="36">
        <f>IF(RosterPlan25[[#This Row],[VAW/G]]&gt;0,ROUND(RosterPlan25[[#This Row],[VAW/G]]*$W$56,0)+1,1)</f>
        <v>17</v>
      </c>
      <c r="S38" s="43">
        <f>RosterPlan25[[#This Row],[VAWG Market $]]-_xlfn.IFNA(RosterPlan25[[#This Row],[2019 $]],1)</f>
        <v>-11</v>
      </c>
      <c r="T3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Y38"/>
      <c r="Z38"/>
      <c r="AK38"/>
      <c r="AL38"/>
      <c r="AM38"/>
      <c r="AN38"/>
      <c r="AO38"/>
      <c r="AP38"/>
    </row>
    <row r="39" spans="1:42" x14ac:dyDescent="0.3">
      <c r="A39" s="36" t="str">
        <f>INDEX(CompositeRoster[display_name],MATCH(RosterPlan25[[#This Row],[PLAYER]],CompositeRoster[full_name],0))</f>
        <v>demboys26</v>
      </c>
      <c r="B39" t="s">
        <v>3850</v>
      </c>
      <c r="C39" t="str">
        <f>INDEX(CompositeRoster[team],MATCH(RosterPlan25[[#This Row],[PLAYER]],CompositeRoster[full_name],0))&amp;""</f>
        <v>DEN</v>
      </c>
      <c r="D39" t="str">
        <f>INDEX(CompositeRoster[position],MATCH(RosterPlan25[[#This Row],[PLAYER]],CompositeRoster[full_name],0))&amp;""</f>
        <v>K</v>
      </c>
      <c r="E39" t="str">
        <f>INDEX(CompositeRoster[source],MATCH(RosterPlan25[[#This Row],[PLAYER]],CompositeRoster[full_name],0))</f>
        <v>Roster</v>
      </c>
      <c r="F39" s="42">
        <f>_xlfn.IFNA(INDEX(Draft2018[PRICE], MATCH(RosterPlan25[[#This Row],[PLAYER]],Draft2018[PLAYER],0)),0)</f>
        <v>1</v>
      </c>
      <c r="G39" s="42" t="str">
        <f>_xlfn.IFNA(INDEX(Draft2018[Current Contract],MATCH(RosterPlan25[[#This Row],[PLAYER]],Draft2018[PLAYER],0)),"Undrafted")</f>
        <v>Undrafted</v>
      </c>
      <c r="H39" s="42">
        <f>IF(RosterPlan25[[#This Row],[Contract]]="Rookie","",2018+3-_xlfn.IFNA(INDEX(Draft2018[Net Keeper Count],MATCH(RosterPlan25[[#This Row],[PLAYER]],Draft2018[PLAYER],0)),0))</f>
        <v>2020</v>
      </c>
      <c r="I39" s="42">
        <f>ROUNDDOWN(RosterPlan25[[#This Row],[Optimal $]]*IF(RosterPlan25[Contract]="Rookie",0.3,0.15),0)</f>
        <v>0</v>
      </c>
      <c r="J39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9" s="38">
        <f>_xlfn.IFNA(IF(RosterPlan25[[#This Row],[POS]]="K",0,INDEX(Proj2019[VARG],MATCH(RosterPlan25[[#This Row],[PLAYER]],Proj2019[PLAYER],0))),0)</f>
        <v>0</v>
      </c>
      <c r="L39" s="39" t="s">
        <v>439</v>
      </c>
      <c r="M39">
        <f>_xlfn.IFNA(INDEX(Draft2018[Net Keeper Count],MATCH(RosterPlan25[[#This Row],[PLAYER]],Draft2018[PLAYER],0)),0)+IF(RosterPlan25[[#This Row],[KEEPER / RFA]]="K",1,0)</f>
        <v>2</v>
      </c>
      <c r="N39" s="39"/>
      <c r="O39" s="36">
        <f>IF(RosterPlan25[[#This Row],[VAR/G]]&gt;0,ROUND($W$29*RosterPlan25[[#This Row],[VAR/G]],0),0)+1</f>
        <v>1</v>
      </c>
      <c r="P39" s="36">
        <f>RosterPlan25[[#This Row],[Optimal $]]-RosterPlan25[[#This Row],[2019 $]]</f>
        <v>0</v>
      </c>
      <c r="Q39" s="36">
        <f>IF(OR(RosterPlan25[[#This Row],[SOURCE]]="Rookie",RosterPlan25[[#This Row],[POS]]="K"),0,RosterPlan25[[#This Row],[VAR/G]]+3.3)</f>
        <v>0</v>
      </c>
      <c r="R39" s="36">
        <f>IF(RosterPlan25[[#This Row],[VAW/G]]&gt;0,ROUND(RosterPlan25[[#This Row],[VAW/G]]*$W$56,0)+1,1)</f>
        <v>1</v>
      </c>
      <c r="S39" s="43">
        <f>RosterPlan25[[#This Row],[VAWG Market $]]-_xlfn.IFNA(RosterPlan25[[#This Row],[2019 $]],1)</f>
        <v>0</v>
      </c>
      <c r="T3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Y39"/>
      <c r="Z39"/>
      <c r="AK39"/>
      <c r="AL39"/>
      <c r="AM39"/>
      <c r="AN39"/>
      <c r="AO39"/>
      <c r="AP39"/>
    </row>
    <row r="40" spans="1:42" x14ac:dyDescent="0.3">
      <c r="A40" s="36" t="str">
        <f>INDEX(CompositeRoster[display_name],MATCH(RosterPlan25[[#This Row],[PLAYER]],CompositeRoster[full_name],0))</f>
        <v>demboys26</v>
      </c>
      <c r="B40" t="s">
        <v>8139</v>
      </c>
      <c r="C40" t="str">
        <f>INDEX(CompositeRoster[team],MATCH(RosterPlan25[[#This Row],[PLAYER]],CompositeRoster[full_name],0))&amp;""</f>
        <v>BUF</v>
      </c>
      <c r="D40" t="str">
        <f>INDEX(CompositeRoster[position],MATCH(RosterPlan25[[#This Row],[PLAYER]],CompositeRoster[full_name],0))&amp;""</f>
        <v>WR</v>
      </c>
      <c r="E40" s="36" t="str">
        <f>INDEX(CompositeRoster[source],MATCH(RosterPlan25[[#This Row],[PLAYER]],CompositeRoster[full_name],0))</f>
        <v>Roster</v>
      </c>
      <c r="F40" s="42">
        <f>_xlfn.IFNA(INDEX(Draft2018[PRICE], MATCH(RosterPlan25[[#This Row],[PLAYER]],Draft2018[PLAYER],0)),0)</f>
        <v>0</v>
      </c>
      <c r="G40" s="42" t="str">
        <f>_xlfn.IFNA(INDEX(Draft2018[Current Contract],MATCH(RosterPlan25[[#This Row],[PLAYER]],Draft2018[PLAYER],0)),"Undrafted")</f>
        <v>Undrafted</v>
      </c>
      <c r="H40" s="42">
        <f>IF(RosterPlan25[[#This Row],[Contract]]="Rookie","",2018+3-_xlfn.IFNA(INDEX(Draft2018[Net Keeper Count],MATCH(RosterPlan25[[#This Row],[PLAYER]],Draft2018[PLAYER],0)),0))</f>
        <v>2021</v>
      </c>
      <c r="I40" s="42">
        <f>ROUNDDOWN(RosterPlan25[[#This Row],[Optimal $]]*IF(RosterPlan25[Contract]="Rookie",0.3,0.15),0)</f>
        <v>0</v>
      </c>
      <c r="J40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40" s="38">
        <f>_xlfn.IFNA(IF(RosterPlan25[[#This Row],[POS]]="K",0,INDEX(Proj2019[VARG],MATCH(RosterPlan25[[#This Row],[PLAYER]],Proj2019[PLAYER],0))),0)</f>
        <v>0</v>
      </c>
      <c r="L40" s="39" t="s">
        <v>439</v>
      </c>
      <c r="M40" s="36">
        <f>_xlfn.IFNA(INDEX(Draft2018[Net Keeper Count],MATCH(RosterPlan25[[#This Row],[PLAYER]],Draft2018[PLAYER],0)),0)+IF(RosterPlan25[[#This Row],[KEEPER / RFA]]="K",1,0)</f>
        <v>1</v>
      </c>
      <c r="N40" s="39"/>
      <c r="O40">
        <f>IF(RosterPlan25[[#This Row],[VAR/G]]&gt;0,ROUND($W$29*RosterPlan25[[#This Row],[VAR/G]],0),0)+1</f>
        <v>1</v>
      </c>
      <c r="P40" s="36">
        <f>RosterPlan25[[#This Row],[Optimal $]]-RosterPlan25[[#This Row],[2019 $]]</f>
        <v>0</v>
      </c>
      <c r="Q40" s="36">
        <f>IF(OR(RosterPlan25[[#This Row],[SOURCE]]="Rookie",RosterPlan25[[#This Row],[POS]]="K"),0,RosterPlan25[[#This Row],[VAR/G]]+3.3)</f>
        <v>3.3</v>
      </c>
      <c r="R40" s="36">
        <f>IF(RosterPlan25[[#This Row],[VAW/G]]&gt;0,ROUND(RosterPlan25[[#This Row],[VAW/G]]*$W$56,0)+1,1)</f>
        <v>17</v>
      </c>
      <c r="S40" s="43">
        <f>RosterPlan25[[#This Row],[VAWG Market $]]-_xlfn.IFNA(RosterPlan25[[#This Row],[2019 $]],1)</f>
        <v>16</v>
      </c>
      <c r="T4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0"/>
      <c r="W40"/>
      <c r="Y40"/>
      <c r="Z40"/>
      <c r="AK40"/>
      <c r="AL40"/>
      <c r="AM40"/>
      <c r="AN40"/>
      <c r="AO40"/>
      <c r="AP40"/>
    </row>
    <row r="41" spans="1:42" x14ac:dyDescent="0.3">
      <c r="A41" s="36" t="str">
        <f>INDEX(CompositeRoster[display_name],MATCH(RosterPlan25[[#This Row],[PLAYER]],CompositeRoster[full_name],0))</f>
        <v>demboys26</v>
      </c>
      <c r="B41" t="s">
        <v>6736</v>
      </c>
      <c r="C41" t="str">
        <f>INDEX(CompositeRoster[team],MATCH(RosterPlan25[[#This Row],[PLAYER]],CompositeRoster[full_name],0))&amp;""</f>
        <v>CAR</v>
      </c>
      <c r="D41" t="str">
        <f>INDEX(CompositeRoster[position],MATCH(RosterPlan25[[#This Row],[PLAYER]],CompositeRoster[full_name],0))&amp;""</f>
        <v>K</v>
      </c>
      <c r="E41" s="36" t="str">
        <f>INDEX(CompositeRoster[source],MATCH(RosterPlan25[[#This Row],[PLAYER]],CompositeRoster[full_name],0))</f>
        <v>Roster</v>
      </c>
      <c r="F41" s="42">
        <f>_xlfn.IFNA(INDEX(Draft2018[PRICE], MATCH(RosterPlan25[[#This Row],[PLAYER]],Draft2018[PLAYER],0)),0)</f>
        <v>1</v>
      </c>
      <c r="G41" s="42" t="str">
        <f>_xlfn.IFNA(INDEX(Draft2018[Current Contract],MATCH(RosterPlan25[[#This Row],[PLAYER]],Draft2018[PLAYER],0)),"Undrafted")</f>
        <v>Auction</v>
      </c>
      <c r="H41" s="42">
        <f>IF(RosterPlan25[[#This Row],[Contract]]="Rookie","",2018+3-_xlfn.IFNA(INDEX(Draft2018[Net Keeper Count],MATCH(RosterPlan25[[#This Row],[PLAYER]],Draft2018[PLAYER],0)),0))</f>
        <v>2019</v>
      </c>
      <c r="I41" s="42">
        <f>ROUNDDOWN(RosterPlan25[[#This Row],[Optimal $]]*IF(RosterPlan25[Contract]="Rookie",0.3,0.15),0)</f>
        <v>0</v>
      </c>
      <c r="J41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41" s="38">
        <f>_xlfn.IFNA(IF(RosterPlan25[[#This Row],[POS]]="K",0,INDEX(Proj2019[VARG],MATCH(RosterPlan25[[#This Row],[PLAYER]],Proj2019[PLAYER],0))),0)</f>
        <v>0</v>
      </c>
      <c r="L41" s="39"/>
      <c r="M41" s="36">
        <f>_xlfn.IFNA(INDEX(Draft2018[Net Keeper Count],MATCH(RosterPlan25[[#This Row],[PLAYER]],Draft2018[PLAYER],0)),0)+IF(RosterPlan25[[#This Row],[KEEPER / RFA]]="K",1,0)</f>
        <v>2</v>
      </c>
      <c r="N41" s="39"/>
      <c r="O41">
        <f>IF(RosterPlan25[[#This Row],[VAR/G]]&gt;0,ROUND($W$29*RosterPlan25[[#This Row],[VAR/G]],0),0)+1</f>
        <v>1</v>
      </c>
      <c r="P41" s="36">
        <f>RosterPlan25[[#This Row],[Optimal $]]-RosterPlan25[[#This Row],[2019 $]]</f>
        <v>0</v>
      </c>
      <c r="Q41" s="36">
        <f>IF(OR(RosterPlan25[[#This Row],[SOURCE]]="Rookie",RosterPlan25[[#This Row],[POS]]="K"),0,RosterPlan25[[#This Row],[VAR/G]]+3.3)</f>
        <v>0</v>
      </c>
      <c r="R41" s="36">
        <f>IF(RosterPlan25[[#This Row],[VAW/G]]&gt;0,ROUND(RosterPlan25[[#This Row],[VAW/G]]*$W$56,0)+1,1)</f>
        <v>1</v>
      </c>
      <c r="S41" s="43">
        <f>RosterPlan25[[#This Row],[VAWG Market $]]-_xlfn.IFNA(RosterPlan25[[#This Row],[2019 $]],1)</f>
        <v>0</v>
      </c>
      <c r="T4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1"/>
      <c r="W41"/>
      <c r="Y41"/>
      <c r="Z41"/>
      <c r="AK41"/>
      <c r="AL41"/>
      <c r="AM41"/>
      <c r="AN41"/>
      <c r="AO41"/>
      <c r="AP41"/>
    </row>
    <row r="42" spans="1:42" x14ac:dyDescent="0.3">
      <c r="A42" s="36" t="str">
        <f>INDEX(CompositeRoster[display_name],MATCH(RosterPlan25[[#This Row],[PLAYER]],CompositeRoster[full_name],0))</f>
        <v>demboys26</v>
      </c>
      <c r="B42" t="s">
        <v>5286</v>
      </c>
      <c r="C42" t="str">
        <f>INDEX(CompositeRoster[team],MATCH(RosterPlan25[[#This Row],[PLAYER]],CompositeRoster[full_name],0))&amp;""</f>
        <v/>
      </c>
      <c r="D42" t="str">
        <f>INDEX(CompositeRoster[position],MATCH(RosterPlan25[[#This Row],[PLAYER]],CompositeRoster[full_name],0))&amp;""</f>
        <v>RB</v>
      </c>
      <c r="E42" s="36" t="str">
        <f>INDEX(CompositeRoster[source],MATCH(RosterPlan25[[#This Row],[PLAYER]],CompositeRoster[full_name],0))</f>
        <v>Roster</v>
      </c>
      <c r="F42" s="42">
        <f>_xlfn.IFNA(INDEX(Draft2018[PRICE], MATCH(RosterPlan25[[#This Row],[PLAYER]],Draft2018[PLAYER],0)),0)</f>
        <v>1</v>
      </c>
      <c r="G42" s="42" t="str">
        <f>_xlfn.IFNA(INDEX(Draft2018[Current Contract],MATCH(RosterPlan25[[#This Row],[PLAYER]],Draft2018[PLAYER],0)),"Undrafted")</f>
        <v>Auction</v>
      </c>
      <c r="H42" s="42">
        <f>IF(RosterPlan25[[#This Row],[Contract]]="Rookie","",2018+3-_xlfn.IFNA(INDEX(Draft2018[Net Keeper Count],MATCH(RosterPlan25[[#This Row],[PLAYER]],Draft2018[PLAYER],0)),0))</f>
        <v>2021</v>
      </c>
      <c r="I42" s="42">
        <f>ROUNDDOWN(RosterPlan25[[#This Row],[Optimal $]]*IF(RosterPlan25[Contract]="Rookie",0.3,0.15),0)</f>
        <v>0</v>
      </c>
      <c r="J42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42" s="38">
        <f>_xlfn.IFNA(IF(RosterPlan25[[#This Row],[POS]]="K",0,INDEX(Proj2019[VARG],MATCH(RosterPlan25[[#This Row],[PLAYER]],Proj2019[PLAYER],0))),0)</f>
        <v>0</v>
      </c>
      <c r="L42" s="39" t="s">
        <v>439</v>
      </c>
      <c r="M42" s="36">
        <f>_xlfn.IFNA(INDEX(Draft2018[Net Keeper Count],MATCH(RosterPlan25[[#This Row],[PLAYER]],Draft2018[PLAYER],0)),0)+IF(RosterPlan25[[#This Row],[KEEPER / RFA]]="K",1,0)</f>
        <v>1</v>
      </c>
      <c r="N42" s="39"/>
      <c r="O42">
        <f>IF(RosterPlan25[[#This Row],[VAR/G]]&gt;0,ROUND($W$29*RosterPlan25[[#This Row],[VAR/G]],0),0)+1</f>
        <v>1</v>
      </c>
      <c r="P42" s="36">
        <f>RosterPlan25[[#This Row],[Optimal $]]-RosterPlan25[[#This Row],[2019 $]]</f>
        <v>0</v>
      </c>
      <c r="Q42" s="36">
        <f>IF(OR(RosterPlan25[[#This Row],[SOURCE]]="Rookie",RosterPlan25[[#This Row],[POS]]="K"),0,RosterPlan25[[#This Row],[VAR/G]]+3.3)</f>
        <v>3.3</v>
      </c>
      <c r="R42" s="36">
        <f>IF(RosterPlan25[[#This Row],[VAW/G]]&gt;0,ROUND(RosterPlan25[[#This Row],[VAW/G]]*$W$56,0)+1,1)</f>
        <v>17</v>
      </c>
      <c r="S42" s="43">
        <f>RosterPlan25[[#This Row],[VAWG Market $]]-_xlfn.IFNA(RosterPlan25[[#This Row],[2019 $]],1)</f>
        <v>16</v>
      </c>
      <c r="T4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2"/>
      <c r="W42"/>
      <c r="Y42"/>
      <c r="Z42"/>
      <c r="AK42"/>
      <c r="AL42"/>
      <c r="AM42"/>
      <c r="AN42"/>
      <c r="AO42"/>
      <c r="AP42"/>
    </row>
    <row r="43" spans="1:42" x14ac:dyDescent="0.3">
      <c r="A43" s="36" t="str">
        <f>INDEX(CompositeRoster[display_name],MATCH(RosterPlan25[[#This Row],[PLAYER]],CompositeRoster[full_name],0))</f>
        <v>demboys26</v>
      </c>
      <c r="B43" t="s">
        <v>3770</v>
      </c>
      <c r="C43" t="str">
        <f>INDEX(CompositeRoster[team],MATCH(RosterPlan25[[#This Row],[PLAYER]],CompositeRoster[full_name],0))&amp;""</f>
        <v>HOU</v>
      </c>
      <c r="D43" t="str">
        <f>INDEX(CompositeRoster[position],MATCH(RosterPlan25[[#This Row],[PLAYER]],CompositeRoster[full_name],0))&amp;""</f>
        <v>WR</v>
      </c>
      <c r="E43" t="str">
        <f>INDEX(CompositeRoster[source],MATCH(RosterPlan25[[#This Row],[PLAYER]],CompositeRoster[full_name],0))</f>
        <v>Roster</v>
      </c>
      <c r="F43" s="42">
        <f>_xlfn.IFNA(INDEX(Draft2018[PRICE], MATCH(RosterPlan25[[#This Row],[PLAYER]],Draft2018[PLAYER],0)),0)</f>
        <v>2</v>
      </c>
      <c r="G43" s="42" t="str">
        <f>_xlfn.IFNA(INDEX(Draft2018[Current Contract],MATCH(RosterPlan25[[#This Row],[PLAYER]],Draft2018[PLAYER],0)),"Undrafted")</f>
        <v>Rookie</v>
      </c>
      <c r="H43" s="42" t="str">
        <f>IF(RosterPlan25[[#This Row],[Contract]]="Rookie","",2018+3-_xlfn.IFNA(INDEX(Draft2018[Net Keeper Count],MATCH(RosterPlan25[[#This Row],[PLAYER]],Draft2018[PLAYER],0)),0))</f>
        <v/>
      </c>
      <c r="I43" s="42">
        <f>ROUNDDOWN(RosterPlan25[[#This Row],[Optimal $]]*IF(RosterPlan25[Contract]="Rookie",0.3,0.15),0)</f>
        <v>0</v>
      </c>
      <c r="J43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43" s="38">
        <f>_xlfn.IFNA(IF(RosterPlan25[[#This Row],[POS]]="K",0,INDEX(Proj2019[VARG],MATCH(RosterPlan25[[#This Row],[PLAYER]],Proj2019[PLAYER],0))),0)</f>
        <v>0</v>
      </c>
      <c r="L43" s="39" t="s">
        <v>439</v>
      </c>
      <c r="M43" s="36">
        <f>_xlfn.IFNA(INDEX(Draft2018[Net Keeper Count],MATCH(RosterPlan25[[#This Row],[PLAYER]],Draft2018[PLAYER],0)),0)+IF(RosterPlan25[[#This Row],[KEEPER / RFA]]="K",1,0)</f>
        <v>1</v>
      </c>
      <c r="N43" s="39"/>
      <c r="O43">
        <f>IF(RosterPlan25[[#This Row],[VAR/G]]&gt;0,ROUND($W$29*RosterPlan25[[#This Row],[VAR/G]],0),0)+1</f>
        <v>1</v>
      </c>
      <c r="P43" s="36">
        <f>RosterPlan25[[#This Row],[Optimal $]]-RosterPlan25[[#This Row],[2019 $]]</f>
        <v>-1</v>
      </c>
      <c r="Q43" s="36">
        <f>IF(OR(RosterPlan25[[#This Row],[SOURCE]]="Rookie",RosterPlan25[[#This Row],[POS]]="K"),0,RosterPlan25[[#This Row],[VAR/G]]+3.3)</f>
        <v>3.3</v>
      </c>
      <c r="R43" s="36">
        <f>IF(RosterPlan25[[#This Row],[VAW/G]]&gt;0,ROUND(RosterPlan25[[#This Row],[VAW/G]]*$W$56,0)+1,1)</f>
        <v>17</v>
      </c>
      <c r="S43" s="43">
        <f>RosterPlan25[[#This Row],[VAWG Market $]]-_xlfn.IFNA(RosterPlan25[[#This Row],[2019 $]],1)</f>
        <v>15</v>
      </c>
      <c r="T4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3"/>
      <c r="W43"/>
      <c r="Y43"/>
      <c r="Z43"/>
      <c r="AK43"/>
      <c r="AL43"/>
      <c r="AM43"/>
      <c r="AN43"/>
      <c r="AO43"/>
      <c r="AP43"/>
    </row>
    <row r="44" spans="1:42" x14ac:dyDescent="0.3">
      <c r="A44" s="36" t="str">
        <f>INDEX(CompositeRoster[display_name],MATCH(RosterPlan25[[#This Row],[PLAYER]],CompositeRoster[full_name],0))</f>
        <v>demboys26</v>
      </c>
      <c r="B44" t="s">
        <v>5153</v>
      </c>
      <c r="C44" t="str">
        <f>INDEX(CompositeRoster[team],MATCH(RosterPlan25[[#This Row],[PLAYER]],CompositeRoster[full_name],0))&amp;""</f>
        <v>BAL</v>
      </c>
      <c r="D44" t="str">
        <f>INDEX(CompositeRoster[position],MATCH(RosterPlan25[[#This Row],[PLAYER]],CompositeRoster[full_name],0))&amp;""</f>
        <v>QB</v>
      </c>
      <c r="E44" t="str">
        <f>INDEX(CompositeRoster[source],MATCH(RosterPlan25[[#This Row],[PLAYER]],CompositeRoster[full_name],0))</f>
        <v>Roster</v>
      </c>
      <c r="F44" s="42">
        <f>_xlfn.IFNA(INDEX(Draft2018[PRICE], MATCH(RosterPlan25[[#This Row],[PLAYER]],Draft2018[PLAYER],0)),0)</f>
        <v>1</v>
      </c>
      <c r="G44" s="42" t="str">
        <f>_xlfn.IFNA(INDEX(Draft2018[Current Contract],MATCH(RosterPlan25[[#This Row],[PLAYER]],Draft2018[PLAYER],0)),"Undrafted")</f>
        <v>Rookie</v>
      </c>
      <c r="H44" s="42" t="str">
        <f>IF(RosterPlan25[[#This Row],[Contract]]="Rookie","",2018+3-_xlfn.IFNA(INDEX(Draft2018[Net Keeper Count],MATCH(RosterPlan25[[#This Row],[PLAYER]],Draft2018[PLAYER],0)),0))</f>
        <v/>
      </c>
      <c r="I44" s="42">
        <f>ROUNDDOWN(RosterPlan25[[#This Row],[Optimal $]]*IF(RosterPlan25[Contract]="Rookie",0.3,0.15),0)</f>
        <v>0</v>
      </c>
      <c r="J44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44" s="38">
        <f>_xlfn.IFNA(IF(RosterPlan25[[#This Row],[POS]]="K",0,INDEX(Proj2019[VARG],MATCH(RosterPlan25[[#This Row],[PLAYER]],Proj2019[PLAYER],0))),0)</f>
        <v>0</v>
      </c>
      <c r="L44" s="39" t="s">
        <v>439</v>
      </c>
      <c r="M44" s="36">
        <f>_xlfn.IFNA(INDEX(Draft2018[Net Keeper Count],MATCH(RosterPlan25[[#This Row],[PLAYER]],Draft2018[PLAYER],0)),0)+IF(RosterPlan25[[#This Row],[KEEPER / RFA]]="K",1,0)</f>
        <v>1</v>
      </c>
      <c r="N44" s="39"/>
      <c r="O44" s="36">
        <f>IF(RosterPlan25[[#This Row],[VAR/G]]&gt;0,ROUND($W$29*RosterPlan25[[#This Row],[VAR/G]],0),0)+1</f>
        <v>1</v>
      </c>
      <c r="P44" s="36">
        <f>RosterPlan25[[#This Row],[Optimal $]]-RosterPlan25[[#This Row],[2019 $]]</f>
        <v>0</v>
      </c>
      <c r="Q44" s="36">
        <f>IF(OR(RosterPlan25[[#This Row],[SOURCE]]="Rookie",RosterPlan25[[#This Row],[POS]]="K"),0,RosterPlan25[[#This Row],[VAR/G]]+3.3)</f>
        <v>3.3</v>
      </c>
      <c r="R44" s="36">
        <f>IF(RosterPlan25[[#This Row],[VAW/G]]&gt;0,ROUND(RosterPlan25[[#This Row],[VAW/G]]*$W$56,0)+1,1)</f>
        <v>17</v>
      </c>
      <c r="S44" s="43">
        <f>RosterPlan25[[#This Row],[VAWG Market $]]-_xlfn.IFNA(RosterPlan25[[#This Row],[2019 $]],1)</f>
        <v>16</v>
      </c>
      <c r="T4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4"/>
      <c r="W44"/>
      <c r="Y44"/>
      <c r="Z44"/>
      <c r="AK44"/>
      <c r="AL44"/>
      <c r="AM44"/>
      <c r="AN44"/>
      <c r="AO44"/>
      <c r="AP44"/>
    </row>
    <row r="45" spans="1:42" x14ac:dyDescent="0.3">
      <c r="A45" s="36" t="str">
        <f>INDEX(CompositeRoster[display_name],MATCH(RosterPlan25[[#This Row],[PLAYER]],CompositeRoster[full_name],0))</f>
        <v>demboys26</v>
      </c>
      <c r="B45" t="s">
        <v>8464</v>
      </c>
      <c r="C45" t="str">
        <f>INDEX(CompositeRoster[team],MATCH(RosterPlan25[[#This Row],[PLAYER]],CompositeRoster[full_name],0))&amp;""</f>
        <v/>
      </c>
      <c r="D45" t="str">
        <f>INDEX(CompositeRoster[position],MATCH(RosterPlan25[[#This Row],[PLAYER]],CompositeRoster[full_name],0))&amp;""</f>
        <v>RB</v>
      </c>
      <c r="E45" s="36" t="str">
        <f>INDEX(CompositeRoster[source],MATCH(RosterPlan25[[#This Row],[PLAYER]],CompositeRoster[full_name],0))</f>
        <v>Roster</v>
      </c>
      <c r="F45" s="42">
        <f>_xlfn.IFNA(INDEX(Draft2018[PRICE], MATCH(RosterPlan25[[#This Row],[PLAYER]],Draft2018[PLAYER],0)),0)</f>
        <v>2</v>
      </c>
      <c r="G45" s="42" t="str">
        <f>_xlfn.IFNA(INDEX(Draft2018[Current Contract],MATCH(RosterPlan25[[#This Row],[PLAYER]],Draft2018[PLAYER],0)),"Undrafted")</f>
        <v>Auction</v>
      </c>
      <c r="H45" s="42">
        <f>IF(RosterPlan25[[#This Row],[Contract]]="Rookie","",2018+3-_xlfn.IFNA(INDEX(Draft2018[Net Keeper Count],MATCH(RosterPlan25[[#This Row],[PLAYER]],Draft2018[PLAYER],0)),0))</f>
        <v>2019</v>
      </c>
      <c r="I45" s="42">
        <f>ROUNDDOWN(RosterPlan25[[#This Row],[Optimal $]]*IF(RosterPlan25[Contract]="Rookie",0.3,0.15),0)</f>
        <v>0</v>
      </c>
      <c r="J45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45" s="38">
        <f>_xlfn.IFNA(IF(RosterPlan25[[#This Row],[POS]]="K",0,INDEX(Proj2019[VARG],MATCH(RosterPlan25[[#This Row],[PLAYER]],Proj2019[PLAYER],0))),0)</f>
        <v>0</v>
      </c>
      <c r="L45" s="39"/>
      <c r="M45" s="36">
        <f>_xlfn.IFNA(INDEX(Draft2018[Net Keeper Count],MATCH(RosterPlan25[[#This Row],[PLAYER]],Draft2018[PLAYER],0)),0)+IF(RosterPlan25[[#This Row],[KEEPER / RFA]]="K",1,0)</f>
        <v>2</v>
      </c>
      <c r="N45" s="39"/>
      <c r="O45">
        <f>IF(RosterPlan25[[#This Row],[VAR/G]]&gt;0,ROUND($W$29*RosterPlan25[[#This Row],[VAR/G]],0),0)+1</f>
        <v>1</v>
      </c>
      <c r="P45" s="36">
        <f>RosterPlan25[[#This Row],[Optimal $]]-RosterPlan25[[#This Row],[2019 $]]</f>
        <v>-1</v>
      </c>
      <c r="Q45" s="36">
        <f>IF(OR(RosterPlan25[[#This Row],[SOURCE]]="Rookie",RosterPlan25[[#This Row],[POS]]="K"),0,RosterPlan25[[#This Row],[VAR/G]]+3.3)</f>
        <v>3.3</v>
      </c>
      <c r="R45" s="36">
        <f>IF(RosterPlan25[[#This Row],[VAW/G]]&gt;0,ROUND(RosterPlan25[[#This Row],[VAW/G]]*$W$56,0)+1,1)</f>
        <v>17</v>
      </c>
      <c r="S45" s="43">
        <f>RosterPlan25[[#This Row],[VAWG Market $]]-_xlfn.IFNA(RosterPlan25[[#This Row],[2019 $]],1)</f>
        <v>15</v>
      </c>
      <c r="T4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5"/>
      <c r="W45"/>
      <c r="Y45"/>
      <c r="Z45"/>
      <c r="AK45"/>
      <c r="AL45"/>
      <c r="AM45"/>
      <c r="AN45"/>
      <c r="AO45"/>
      <c r="AP45"/>
    </row>
    <row r="46" spans="1:42" x14ac:dyDescent="0.3">
      <c r="A46" s="36" t="str">
        <f>INDEX(CompositeRoster[display_name],MATCH(RosterPlan25[[#This Row],[PLAYER]],CompositeRoster[full_name],0))</f>
        <v>demboys26</v>
      </c>
      <c r="B46" t="s">
        <v>5612</v>
      </c>
      <c r="C46" t="str">
        <f>INDEX(CompositeRoster[team],MATCH(RosterPlan25[[#This Row],[PLAYER]],CompositeRoster[full_name],0))&amp;""</f>
        <v/>
      </c>
      <c r="D46" t="str">
        <f>INDEX(CompositeRoster[position],MATCH(RosterPlan25[[#This Row],[PLAYER]],CompositeRoster[full_name],0))&amp;""</f>
        <v>RB</v>
      </c>
      <c r="E46" t="str">
        <f>INDEX(CompositeRoster[source],MATCH(RosterPlan25[[#This Row],[PLAYER]],CompositeRoster[full_name],0))</f>
        <v>Roster</v>
      </c>
      <c r="F46" s="42">
        <f>_xlfn.IFNA(INDEX(Draft2018[PRICE], MATCH(RosterPlan25[[#This Row],[PLAYER]],Draft2018[PLAYER],0)),0)</f>
        <v>3</v>
      </c>
      <c r="G46" s="42" t="str">
        <f>_xlfn.IFNA(INDEX(Draft2018[Current Contract],MATCH(RosterPlan25[[#This Row],[PLAYER]],Draft2018[PLAYER],0)),"Undrafted")</f>
        <v>Auction</v>
      </c>
      <c r="H46" s="42">
        <f>IF(RosterPlan25[[#This Row],[Contract]]="Rookie","",2018+3-_xlfn.IFNA(INDEX(Draft2018[Net Keeper Count],MATCH(RosterPlan25[[#This Row],[PLAYER]],Draft2018[PLAYER],0)),0))</f>
        <v>2021</v>
      </c>
      <c r="I46" s="42">
        <f>ROUNDDOWN(RosterPlan25[[#This Row],[Optimal $]]*IF(RosterPlan25[Contract]="Rookie",0.3,0.15),0)</f>
        <v>0</v>
      </c>
      <c r="J4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46" s="38">
        <f>_xlfn.IFNA(IF(RosterPlan25[[#This Row],[POS]]="K",0,INDEX(Proj2019[VARG],MATCH(RosterPlan25[[#This Row],[PLAYER]],Proj2019[PLAYER],0))),0)</f>
        <v>0</v>
      </c>
      <c r="L46" s="39" t="s">
        <v>439</v>
      </c>
      <c r="M46">
        <f>_xlfn.IFNA(INDEX(Draft2018[Net Keeper Count],MATCH(RosterPlan25[[#This Row],[PLAYER]],Draft2018[PLAYER],0)),0)+IF(RosterPlan25[[#This Row],[KEEPER / RFA]]="K",1,0)</f>
        <v>1</v>
      </c>
      <c r="N46" s="39"/>
      <c r="O46" s="36">
        <f>IF(RosterPlan25[[#This Row],[VAR/G]]&gt;0,ROUND($W$29*RosterPlan25[[#This Row],[VAR/G]],0),0)+1</f>
        <v>1</v>
      </c>
      <c r="P46" s="36">
        <f>RosterPlan25[[#This Row],[Optimal $]]-RosterPlan25[[#This Row],[2019 $]]</f>
        <v>-2</v>
      </c>
      <c r="Q46" s="36">
        <f>IF(OR(RosterPlan25[[#This Row],[SOURCE]]="Rookie",RosterPlan25[[#This Row],[POS]]="K"),0,RosterPlan25[[#This Row],[VAR/G]]+3.3)</f>
        <v>3.3</v>
      </c>
      <c r="R46" s="36">
        <f>IF(RosterPlan25[[#This Row],[VAW/G]]&gt;0,ROUND(RosterPlan25[[#This Row],[VAW/G]]*$W$56,0)+1,1)</f>
        <v>17</v>
      </c>
      <c r="S46" s="43">
        <f>RosterPlan25[[#This Row],[VAWG Market $]]-_xlfn.IFNA(RosterPlan25[[#This Row],[2019 $]],1)</f>
        <v>14</v>
      </c>
      <c r="T4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6"/>
      <c r="Y46"/>
      <c r="Z46"/>
      <c r="AK46"/>
      <c r="AL46"/>
      <c r="AM46"/>
      <c r="AN46"/>
      <c r="AO46"/>
      <c r="AP46"/>
    </row>
    <row r="47" spans="1:42" x14ac:dyDescent="0.3">
      <c r="A47" s="36" t="str">
        <f>INDEX(CompositeRoster[display_name],MATCH(RosterPlan25[[#This Row],[PLAYER]],CompositeRoster[full_name],0))</f>
        <v>demboys26</v>
      </c>
      <c r="B47" t="s">
        <v>6074</v>
      </c>
      <c r="C47" t="str">
        <f>INDEX(CompositeRoster[team],MATCH(RosterPlan25[[#This Row],[PLAYER]],CompositeRoster[full_name],0))&amp;""</f>
        <v/>
      </c>
      <c r="D47" t="str">
        <f>INDEX(CompositeRoster[position],MATCH(RosterPlan25[[#This Row],[PLAYER]],CompositeRoster[full_name],0))&amp;""</f>
        <v>WR</v>
      </c>
      <c r="E47" s="36" t="str">
        <f>INDEX(CompositeRoster[source],MATCH(RosterPlan25[[#This Row],[PLAYER]],CompositeRoster[full_name],0))</f>
        <v>Roster</v>
      </c>
      <c r="F47" s="42">
        <f>_xlfn.IFNA(INDEX(Draft2018[PRICE], MATCH(RosterPlan25[[#This Row],[PLAYER]],Draft2018[PLAYER],0)),0)</f>
        <v>1</v>
      </c>
      <c r="G47" s="42" t="str">
        <f>_xlfn.IFNA(INDEX(Draft2018[Current Contract],MATCH(RosterPlan25[[#This Row],[PLAYER]],Draft2018[PLAYER],0)),"Undrafted")</f>
        <v>Auction</v>
      </c>
      <c r="H47" s="42">
        <f>IF(RosterPlan25[[#This Row],[Contract]]="Rookie","",2018+3-_xlfn.IFNA(INDEX(Draft2018[Net Keeper Count],MATCH(RosterPlan25[[#This Row],[PLAYER]],Draft2018[PLAYER],0)),0))</f>
        <v>2019</v>
      </c>
      <c r="I47" s="42">
        <f>ROUNDDOWN(RosterPlan25[[#This Row],[Optimal $]]*IF(RosterPlan25[Contract]="Rookie",0.3,0.15),0)</f>
        <v>0</v>
      </c>
      <c r="J47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47" s="38">
        <f>_xlfn.IFNA(IF(RosterPlan25[[#This Row],[POS]]="K",0,INDEX(Proj2019[VARG],MATCH(RosterPlan25[[#This Row],[PLAYER]],Proj2019[PLAYER],0))),0)</f>
        <v>0</v>
      </c>
      <c r="L47" s="39"/>
      <c r="M47" s="36">
        <f>_xlfn.IFNA(INDEX(Draft2018[Net Keeper Count],MATCH(RosterPlan25[[#This Row],[PLAYER]],Draft2018[PLAYER],0)),0)+IF(RosterPlan25[[#This Row],[KEEPER / RFA]]="K",1,0)</f>
        <v>2</v>
      </c>
      <c r="N47" s="39"/>
      <c r="O47">
        <f>IF(RosterPlan25[[#This Row],[VAR/G]]&gt;0,ROUND($W$29*RosterPlan25[[#This Row],[VAR/G]],0),0)+1</f>
        <v>1</v>
      </c>
      <c r="P47" s="36">
        <f>RosterPlan25[[#This Row],[Optimal $]]-RosterPlan25[[#This Row],[2019 $]]</f>
        <v>0</v>
      </c>
      <c r="Q47" s="36">
        <f>IF(OR(RosterPlan25[[#This Row],[SOURCE]]="Rookie",RosterPlan25[[#This Row],[POS]]="K"),0,RosterPlan25[[#This Row],[VAR/G]]+3.3)</f>
        <v>3.3</v>
      </c>
      <c r="R47" s="36">
        <f>IF(RosterPlan25[[#This Row],[VAW/G]]&gt;0,ROUND(RosterPlan25[[#This Row],[VAW/G]]*$W$56,0)+1,1)</f>
        <v>17</v>
      </c>
      <c r="S47" s="43">
        <f>RosterPlan25[[#This Row],[VAWG Market $]]-_xlfn.IFNA(RosterPlan25[[#This Row],[2019 $]],1)</f>
        <v>16</v>
      </c>
      <c r="T4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Y47"/>
      <c r="Z47"/>
      <c r="AK47"/>
      <c r="AL47"/>
      <c r="AM47"/>
      <c r="AN47"/>
      <c r="AO47"/>
      <c r="AP47"/>
    </row>
    <row r="48" spans="1:42" x14ac:dyDescent="0.3">
      <c r="A48" s="36" t="str">
        <f>INDEX(CompositeRoster[display_name],MATCH(RosterPlan25[[#This Row],[PLAYER]],CompositeRoster[full_name],0))</f>
        <v>demboys26</v>
      </c>
      <c r="B48" t="s">
        <v>10553</v>
      </c>
      <c r="C48" t="str">
        <f>INDEX(CompositeRoster[team],MATCH(RosterPlan25[[#This Row],[PLAYER]],CompositeRoster[full_name],0))&amp;""</f>
        <v/>
      </c>
      <c r="D48" t="str">
        <f>INDEX(CompositeRoster[position],MATCH(RosterPlan25[[#This Row],[PLAYER]],CompositeRoster[full_name],0))&amp;""</f>
        <v>WR</v>
      </c>
      <c r="E48" s="36" t="str">
        <f>INDEX(CompositeRoster[source],MATCH(RosterPlan25[[#This Row],[PLAYER]],CompositeRoster[full_name],0))</f>
        <v>Roster</v>
      </c>
      <c r="F48" s="42">
        <f>_xlfn.IFNA(INDEX(Draft2018[PRICE], MATCH(RosterPlan25[[#This Row],[PLAYER]],Draft2018[PLAYER],0)),0)</f>
        <v>2</v>
      </c>
      <c r="G48" s="42" t="str">
        <f>_xlfn.IFNA(INDEX(Draft2018[Current Contract],MATCH(RosterPlan25[[#This Row],[PLAYER]],Draft2018[PLAYER],0)),"Undrafted")</f>
        <v>Auction</v>
      </c>
      <c r="H48" s="42">
        <f>IF(RosterPlan25[[#This Row],[Contract]]="Rookie","",2018+3-_xlfn.IFNA(INDEX(Draft2018[Net Keeper Count],MATCH(RosterPlan25[[#This Row],[PLAYER]],Draft2018[PLAYER],0)),0))</f>
        <v>2019</v>
      </c>
      <c r="I48" s="42">
        <f>ROUNDDOWN(RosterPlan25[[#This Row],[Optimal $]]*IF(RosterPlan25[Contract]="Rookie",0.3,0.15),0)</f>
        <v>0</v>
      </c>
      <c r="J48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48" s="38">
        <f>_xlfn.IFNA(IF(RosterPlan25[[#This Row],[POS]]="K",0,INDEX(Proj2019[VARG],MATCH(RosterPlan25[[#This Row],[PLAYER]],Proj2019[PLAYER],0))),0)</f>
        <v>0</v>
      </c>
      <c r="L48" s="39"/>
      <c r="M48" s="36">
        <f>_xlfn.IFNA(INDEX(Draft2018[Net Keeper Count],MATCH(RosterPlan25[[#This Row],[PLAYER]],Draft2018[PLAYER],0)),0)+IF(RosterPlan25[[#This Row],[KEEPER / RFA]]="K",1,0)</f>
        <v>2</v>
      </c>
      <c r="N48" s="39"/>
      <c r="O48">
        <f>IF(RosterPlan25[[#This Row],[VAR/G]]&gt;0,ROUND($W$29*RosterPlan25[[#This Row],[VAR/G]],0),0)+1</f>
        <v>1</v>
      </c>
      <c r="P48" s="36">
        <f>RosterPlan25[[#This Row],[Optimal $]]-RosterPlan25[[#This Row],[2019 $]]</f>
        <v>-1</v>
      </c>
      <c r="Q48" s="36">
        <f>IF(OR(RosterPlan25[[#This Row],[SOURCE]]="Rookie",RosterPlan25[[#This Row],[POS]]="K"),0,RosterPlan25[[#This Row],[VAR/G]]+3.3)</f>
        <v>3.3</v>
      </c>
      <c r="R48" s="36">
        <f>IF(RosterPlan25[[#This Row],[VAW/G]]&gt;0,ROUND(RosterPlan25[[#This Row],[VAW/G]]*$W$56,0)+1,1)</f>
        <v>17</v>
      </c>
      <c r="S48" s="43">
        <f>RosterPlan25[[#This Row],[VAWG Market $]]-_xlfn.IFNA(RosterPlan25[[#This Row],[2019 $]],1)</f>
        <v>15</v>
      </c>
      <c r="T4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8" t="s">
        <v>11461</v>
      </c>
      <c r="W48" s="57">
        <f>W50+240-W51</f>
        <v>1711</v>
      </c>
      <c r="AK48"/>
      <c r="AL48"/>
      <c r="AM48"/>
      <c r="AN48"/>
      <c r="AO48"/>
      <c r="AP48"/>
    </row>
    <row r="49" spans="1:42" x14ac:dyDescent="0.3">
      <c r="A49" s="36" t="str">
        <f>INDEX(CompositeRoster[display_name],MATCH(RosterPlan25[[#This Row],[PLAYER]],CompositeRoster[full_name],0))</f>
        <v>demboys26</v>
      </c>
      <c r="B49" t="s">
        <v>7933</v>
      </c>
      <c r="C49" t="str">
        <f>INDEX(CompositeRoster[team],MATCH(RosterPlan25[[#This Row],[PLAYER]],CompositeRoster[full_name],0))&amp;""</f>
        <v/>
      </c>
      <c r="D49" t="str">
        <f>INDEX(CompositeRoster[position],MATCH(RosterPlan25[[#This Row],[PLAYER]],CompositeRoster[full_name],0))&amp;""</f>
        <v>TE</v>
      </c>
      <c r="E49" t="str">
        <f>INDEX(CompositeRoster[source],MATCH(RosterPlan25[[#This Row],[PLAYER]],CompositeRoster[full_name],0))</f>
        <v>Roster</v>
      </c>
      <c r="F49" s="42">
        <f>_xlfn.IFNA(INDEX(Draft2018[PRICE], MATCH(RosterPlan25[[#This Row],[PLAYER]],Draft2018[PLAYER],0)),0)</f>
        <v>60</v>
      </c>
      <c r="G49" s="42" t="str">
        <f>_xlfn.IFNA(INDEX(Draft2018[Current Contract],MATCH(RosterPlan25[[#This Row],[PLAYER]],Draft2018[PLAYER],0)),"Undrafted")</f>
        <v>Auction</v>
      </c>
      <c r="H49" s="42">
        <f>IF(RosterPlan25[[#This Row],[Contract]]="Rookie","",2018+3-_xlfn.IFNA(INDEX(Draft2018[Net Keeper Count],MATCH(RosterPlan25[[#This Row],[PLAYER]],Draft2018[PLAYER],0)),0))</f>
        <v>2020</v>
      </c>
      <c r="I49" s="42">
        <f>ROUNDDOWN(RosterPlan25[[#This Row],[Optimal $]]*IF(RosterPlan25[Contract]="Rookie",0.3,0.15),0)</f>
        <v>0</v>
      </c>
      <c r="J49">
        <f>IF(RosterPlan25[[#This Row],[SOURCE]]="Draft",INDEX(draft_2019[salary],MATCH(RosterPlan25[[#This Row],[PLAYER]],draft_2019[placeholder_name],0)),MAX(RosterPlan25[[#This Row],[Current $]]+RosterPlan25[[#This Row],[$↑ VAR]],1))</f>
        <v>60</v>
      </c>
      <c r="K49" s="38">
        <f>_xlfn.IFNA(IF(RosterPlan25[[#This Row],[POS]]="K",0,INDEX(Proj2019[VARG],MATCH(RosterPlan25[[#This Row],[PLAYER]],Proj2019[PLAYER],0))),0)</f>
        <v>0</v>
      </c>
      <c r="L49" s="39"/>
      <c r="M49">
        <f>_xlfn.IFNA(INDEX(Draft2018[Net Keeper Count],MATCH(RosterPlan25[[#This Row],[PLAYER]],Draft2018[PLAYER],0)),0)+IF(RosterPlan25[[#This Row],[KEEPER / RFA]]="K",1,0)</f>
        <v>1</v>
      </c>
      <c r="N49" s="39"/>
      <c r="O49" s="36">
        <f>IF(RosterPlan25[[#This Row],[VAR/G]]&gt;0,ROUND($W$29*RosterPlan25[[#This Row],[VAR/G]],0),0)+1</f>
        <v>1</v>
      </c>
      <c r="P49" s="36">
        <f>RosterPlan25[[#This Row],[Optimal $]]-RosterPlan25[[#This Row],[2019 $]]</f>
        <v>-59</v>
      </c>
      <c r="Q49" s="36">
        <f>IF(OR(RosterPlan25[[#This Row],[SOURCE]]="Rookie",RosterPlan25[[#This Row],[POS]]="K"),0,RosterPlan25[[#This Row],[VAR/G]]+3.3)</f>
        <v>3.3</v>
      </c>
      <c r="R49" s="36">
        <f>IF(RosterPlan25[[#This Row],[VAW/G]]&gt;0,ROUND(RosterPlan25[[#This Row],[VAW/G]]*$W$56,0)+1,1)</f>
        <v>17</v>
      </c>
      <c r="S49" s="43">
        <f>RosterPlan25[[#This Row],[VAWG Market $]]-_xlfn.IFNA(RosterPlan25[[#This Row],[2019 $]],1)</f>
        <v>-43</v>
      </c>
      <c r="T4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49" t="s">
        <v>11475</v>
      </c>
      <c r="W49" s="26">
        <f>SUMIFS(RosterPlan25[VAR/G],RosterPlan25[KEEPER / RFA],"K",RosterPlan25[VAR/G],"&gt;0")</f>
        <v>167.38374999999996</v>
      </c>
      <c r="AK49"/>
      <c r="AL49"/>
      <c r="AM49"/>
      <c r="AN49"/>
      <c r="AO49"/>
      <c r="AP49"/>
    </row>
    <row r="50" spans="1:42" x14ac:dyDescent="0.3">
      <c r="A50" s="62" t="str">
        <f>INDEX(CompositeRoster[display_name],MATCH(RosterPlan25[[#This Row],[PLAYER]],CompositeRoster[full_name],0))</f>
        <v>demboys26</v>
      </c>
      <c r="B50" t="s">
        <v>2679</v>
      </c>
      <c r="C50" s="62" t="str">
        <f>INDEX(CompositeRoster[team],MATCH(RosterPlan25[[#This Row],[PLAYER]],CompositeRoster[full_name],0))&amp;""</f>
        <v>TEN</v>
      </c>
      <c r="D50" s="62" t="str">
        <f>INDEX(CompositeRoster[position],MATCH(RosterPlan25[[#This Row],[PLAYER]],CompositeRoster[full_name],0))&amp;""</f>
        <v>WR</v>
      </c>
      <c r="E50" s="62" t="str">
        <f>INDEX(CompositeRoster[source],MATCH(RosterPlan25[[#This Row],[PLAYER]],CompositeRoster[full_name],0))</f>
        <v>Roster</v>
      </c>
      <c r="F50" s="63">
        <f>_xlfn.IFNA(INDEX(Draft2018[PRICE], MATCH(RosterPlan25[[#This Row],[PLAYER]],Draft2018[PLAYER],0)),0)</f>
        <v>3</v>
      </c>
      <c r="G50" s="63" t="str">
        <f>_xlfn.IFNA(INDEX(Draft2018[Current Contract],MATCH(RosterPlan25[[#This Row],[PLAYER]],Draft2018[PLAYER],0)),"Undrafted")</f>
        <v>Rookie</v>
      </c>
      <c r="H50" s="63" t="str">
        <f>IF(RosterPlan25[[#This Row],[Contract]]="Rookie","",2018+3-_xlfn.IFNA(INDEX(Draft2018[Net Keeper Count],MATCH(RosterPlan25[[#This Row],[PLAYER]],Draft2018[PLAYER],0)),0))</f>
        <v/>
      </c>
      <c r="I50" s="63">
        <f>ROUNDDOWN(RosterPlan25[[#This Row],[Optimal $]]*IF(RosterPlan25[Contract]="Rookie",0.3,0.15),0)</f>
        <v>0</v>
      </c>
      <c r="J50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50" s="49">
        <f>_xlfn.IFNA(IF(RosterPlan25[[#This Row],[POS]]="K",0,INDEX(Proj2019[VARG],MATCH(RosterPlan25[[#This Row],[PLAYER]],Proj2019[PLAYER],0))),0)</f>
        <v>0</v>
      </c>
      <c r="L50" s="39" t="s">
        <v>439</v>
      </c>
      <c r="M50" s="64">
        <f>_xlfn.IFNA(INDEX(Draft2018[Net Keeper Count],MATCH(RosterPlan25[[#This Row],[PLAYER]],Draft2018[PLAYER],0)),0)+IF(RosterPlan25[[#This Row],[KEEPER / RFA]]="K",1,0)</f>
        <v>2</v>
      </c>
      <c r="N50" s="65"/>
      <c r="O50" s="62">
        <f>IF(RosterPlan25[[#This Row],[VAR/G]]&gt;0,ROUND($W$29*RosterPlan25[[#This Row],[VAR/G]],0),0)+1</f>
        <v>1</v>
      </c>
      <c r="P50" s="62">
        <f>RosterPlan25[[#This Row],[Optimal $]]-RosterPlan25[[#This Row],[2019 $]]</f>
        <v>-2</v>
      </c>
      <c r="Q50" s="66">
        <f>IF(OR(RosterPlan25[[#This Row],[SOURCE]]="Rookie",RosterPlan25[[#This Row],[POS]]="K"),0,RosterPlan25[[#This Row],[VAR/G]]+3.3)</f>
        <v>3.3</v>
      </c>
      <c r="R50" s="66">
        <f>IF(RosterPlan25[[#This Row],[VAW/G]]&gt;0,ROUND(RosterPlan25[[#This Row],[VAW/G]]*$W$56,0)+1,1)</f>
        <v>17</v>
      </c>
      <c r="S50" s="67">
        <f>RosterPlan25[[#This Row],[VAWG Market $]]-_xlfn.IFNA(RosterPlan25[[#This Row],[2019 $]],1)</f>
        <v>14</v>
      </c>
      <c r="T50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0" t="s">
        <v>11470</v>
      </c>
      <c r="W50" s="58">
        <f>SUMIFS(RosterPlan25[2019 $],RosterPlan25[KEEPER / RFA],"K")</f>
        <v>1724</v>
      </c>
      <c r="AK50"/>
      <c r="AL50"/>
      <c r="AM50"/>
      <c r="AN50"/>
      <c r="AO50"/>
      <c r="AP50"/>
    </row>
    <row r="51" spans="1:42" x14ac:dyDescent="0.3">
      <c r="A51" s="62" t="str">
        <f>INDEX(CompositeRoster[display_name],MATCH(RosterPlan25[[#This Row],[PLAYER]],CompositeRoster[full_name],0))</f>
        <v>demboys26</v>
      </c>
      <c r="B51" t="s">
        <v>5023</v>
      </c>
      <c r="C51" s="62" t="str">
        <f>INDEX(CompositeRoster[team],MATCH(RosterPlan25[[#This Row],[PLAYER]],CompositeRoster[full_name],0))&amp;""</f>
        <v>LAC</v>
      </c>
      <c r="D51" s="62" t="str">
        <f>INDEX(CompositeRoster[position],MATCH(RosterPlan25[[#This Row],[PLAYER]],CompositeRoster[full_name],0))&amp;""</f>
        <v>WR</v>
      </c>
      <c r="E51" s="62" t="str">
        <f>INDEX(CompositeRoster[source],MATCH(RosterPlan25[[#This Row],[PLAYER]],CompositeRoster[full_name],0))</f>
        <v>Roster</v>
      </c>
      <c r="F51" s="63">
        <f>_xlfn.IFNA(INDEX(Draft2018[PRICE], MATCH(RosterPlan25[[#This Row],[PLAYER]],Draft2018[PLAYER],0)),0)</f>
        <v>1</v>
      </c>
      <c r="G51" s="63" t="str">
        <f>_xlfn.IFNA(INDEX(Draft2018[Current Contract],MATCH(RosterPlan25[[#This Row],[PLAYER]],Draft2018[PLAYER],0)),"Undrafted")</f>
        <v>Undrafted</v>
      </c>
      <c r="H51" s="63">
        <f>IF(RosterPlan25[[#This Row],[Contract]]="Rookie","",2018+3-_xlfn.IFNA(INDEX(Draft2018[Net Keeper Count],MATCH(RosterPlan25[[#This Row],[PLAYER]],Draft2018[PLAYER],0)),0))</f>
        <v>2020</v>
      </c>
      <c r="I51" s="63">
        <f>ROUNDDOWN(RosterPlan25[[#This Row],[Optimal $]]*IF(RosterPlan25[Contract]="Rookie",0.3,0.15),0)</f>
        <v>0</v>
      </c>
      <c r="J51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51" s="49">
        <f>_xlfn.IFNA(IF(RosterPlan25[[#This Row],[POS]]="K",0,INDEX(Proj2019[VARG],MATCH(RosterPlan25[[#This Row],[PLAYER]],Proj2019[PLAYER],0))),0)</f>
        <v>0</v>
      </c>
      <c r="L51" s="39" t="s">
        <v>439</v>
      </c>
      <c r="M51" s="64">
        <f>_xlfn.IFNA(INDEX(Draft2018[Net Keeper Count],MATCH(RosterPlan25[[#This Row],[PLAYER]],Draft2018[PLAYER],0)),0)+IF(RosterPlan25[[#This Row],[KEEPER / RFA]]="K",1,0)</f>
        <v>2</v>
      </c>
      <c r="N51" s="65"/>
      <c r="O51" s="62">
        <f>IF(RosterPlan25[[#This Row],[VAR/G]]&gt;0,ROUND($W$29*RosterPlan25[[#This Row],[VAR/G]],0),0)+1</f>
        <v>1</v>
      </c>
      <c r="P51" s="62">
        <f>RosterPlan25[[#This Row],[Optimal $]]-RosterPlan25[[#This Row],[2019 $]]</f>
        <v>0</v>
      </c>
      <c r="Q51" s="66">
        <f>IF(OR(RosterPlan25[[#This Row],[SOURCE]]="Rookie",RosterPlan25[[#This Row],[POS]]="K"),0,RosterPlan25[[#This Row],[VAR/G]]+3.3)</f>
        <v>3.3</v>
      </c>
      <c r="R51" s="66">
        <f>IF(RosterPlan25[[#This Row],[VAW/G]]&gt;0,ROUND(RosterPlan25[[#This Row],[VAW/G]]*$W$56,0)+1,1)</f>
        <v>17</v>
      </c>
      <c r="S51" s="67">
        <f>RosterPlan25[[#This Row],[VAWG Market $]]-_xlfn.IFNA(RosterPlan25[[#This Row],[2019 $]],1)</f>
        <v>16</v>
      </c>
      <c r="T51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1" t="s">
        <v>11476</v>
      </c>
      <c r="W51">
        <f>COUNTIFS(RosterPlan25[KEEPER / RFA],"K")</f>
        <v>253</v>
      </c>
      <c r="AK51"/>
      <c r="AL51"/>
      <c r="AM51"/>
      <c r="AN51"/>
      <c r="AO51"/>
      <c r="AP51"/>
    </row>
    <row r="52" spans="1:42" x14ac:dyDescent="0.3">
      <c r="A52" s="36" t="str">
        <f>INDEX(CompositeRoster[display_name],MATCH(RosterPlan25[[#This Row],[PLAYER]],CompositeRoster[full_name],0))</f>
        <v>demboys26</v>
      </c>
      <c r="B52" t="s">
        <v>5491</v>
      </c>
      <c r="C52" t="str">
        <f>INDEX(CompositeRoster[team],MATCH(RosterPlan25[[#This Row],[PLAYER]],CompositeRoster[full_name],0))&amp;""</f>
        <v>MIN</v>
      </c>
      <c r="D52" t="str">
        <f>INDEX(CompositeRoster[position],MATCH(RosterPlan25[[#This Row],[PLAYER]],CompositeRoster[full_name],0))&amp;""</f>
        <v>TE</v>
      </c>
      <c r="E52" t="str">
        <f>INDEX(CompositeRoster[source],MATCH(RosterPlan25[[#This Row],[PLAYER]],CompositeRoster[full_name],0))</f>
        <v>Roster</v>
      </c>
      <c r="F52" s="42">
        <f>_xlfn.IFNA(INDEX(Draft2018[PRICE], MATCH(RosterPlan25[[#This Row],[PLAYER]],Draft2018[PLAYER],0)),0)</f>
        <v>4</v>
      </c>
      <c r="G52" s="42" t="str">
        <f>_xlfn.IFNA(INDEX(Draft2018[Current Contract],MATCH(RosterPlan25[[#This Row],[PLAYER]],Draft2018[PLAYER],0)),"Undrafted")</f>
        <v>Auction</v>
      </c>
      <c r="H52" s="42">
        <f>IF(RosterPlan25[[#This Row],[Contract]]="Rookie","",2018+3-_xlfn.IFNA(INDEX(Draft2018[Net Keeper Count],MATCH(RosterPlan25[[#This Row],[PLAYER]],Draft2018[PLAYER],0)),0))</f>
        <v>2019</v>
      </c>
      <c r="I52" s="42">
        <f>ROUNDDOWN(RosterPlan25[[#This Row],[Optimal $]]*IF(RosterPlan25[Contract]="Rookie",0.3,0.15),0)</f>
        <v>0</v>
      </c>
      <c r="J5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52" s="38">
        <f>_xlfn.IFNA(IF(RosterPlan25[[#This Row],[POS]]="K",0,INDEX(Proj2019[VARG],MATCH(RosterPlan25[[#This Row],[PLAYER]],Proj2019[PLAYER],0))),0)</f>
        <v>-0.10562499999999986</v>
      </c>
      <c r="L52" s="39"/>
      <c r="M52">
        <f>_xlfn.IFNA(INDEX(Draft2018[Net Keeper Count],MATCH(RosterPlan25[[#This Row],[PLAYER]],Draft2018[PLAYER],0)),0)+IF(RosterPlan25[[#This Row],[KEEPER / RFA]]="K",1,0)</f>
        <v>2</v>
      </c>
      <c r="N52" s="39"/>
      <c r="O52" s="36">
        <f>IF(RosterPlan25[[#This Row],[VAR/G]]&gt;0,ROUND($W$29*RosterPlan25[[#This Row],[VAR/G]],0),0)+1</f>
        <v>1</v>
      </c>
      <c r="P52" s="36">
        <f>RosterPlan25[[#This Row],[Optimal $]]-RosterPlan25[[#This Row],[2019 $]]</f>
        <v>-3</v>
      </c>
      <c r="Q52" s="36">
        <f>IF(OR(RosterPlan25[[#This Row],[SOURCE]]="Rookie",RosterPlan25[[#This Row],[POS]]="K"),0,RosterPlan25[[#This Row],[VAR/G]]+3.3)</f>
        <v>3.194375</v>
      </c>
      <c r="R52" s="36">
        <f>IF(RosterPlan25[[#This Row],[VAW/G]]&gt;0,ROUND(RosterPlan25[[#This Row],[VAW/G]]*$W$56,0)+1,1)</f>
        <v>17</v>
      </c>
      <c r="S52" s="43">
        <f>RosterPlan25[[#This Row],[VAWG Market $]]-_xlfn.IFNA(RosterPlan25[[#This Row],[2019 $]],1)</f>
        <v>13</v>
      </c>
      <c r="T5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2" t="s">
        <v>11477</v>
      </c>
      <c r="W52" s="26">
        <f>SUMIFS(RosterPlan25[VAR/G],RosterPlan25[KEEPER / RFA],"&lt;&gt;K",RosterPlan25[VAR/G],"&gt;0")</f>
        <v>83.396999999999991</v>
      </c>
      <c r="AK52"/>
      <c r="AL52"/>
      <c r="AM52"/>
      <c r="AN52"/>
      <c r="AO52"/>
      <c r="AP52"/>
    </row>
    <row r="53" spans="1:42" x14ac:dyDescent="0.3">
      <c r="A53" s="36" t="str">
        <f>INDEX(CompositeRoster[display_name],MATCH(RosterPlan25[[#This Row],[PLAYER]],CompositeRoster[full_name],0))</f>
        <v>demboys26</v>
      </c>
      <c r="B53" t="s">
        <v>4921</v>
      </c>
      <c r="C53" t="str">
        <f>INDEX(CompositeRoster[team],MATCH(RosterPlan25[[#This Row],[PLAYER]],CompositeRoster[full_name],0))&amp;""</f>
        <v>SF</v>
      </c>
      <c r="D53" t="str">
        <f>INDEX(CompositeRoster[position],MATCH(RosterPlan25[[#This Row],[PLAYER]],CompositeRoster[full_name],0))&amp;""</f>
        <v>QB</v>
      </c>
      <c r="E53" t="str">
        <f>INDEX(CompositeRoster[source],MATCH(RosterPlan25[[#This Row],[PLAYER]],CompositeRoster[full_name],0))</f>
        <v>Roster</v>
      </c>
      <c r="F53" s="42">
        <f>_xlfn.IFNA(INDEX(Draft2018[PRICE], MATCH(RosterPlan25[[#This Row],[PLAYER]],Draft2018[PLAYER],0)),0)</f>
        <v>1</v>
      </c>
      <c r="G53" s="42" t="str">
        <f>_xlfn.IFNA(INDEX(Draft2018[Current Contract],MATCH(RosterPlan25[[#This Row],[PLAYER]],Draft2018[PLAYER],0)),"Undrafted")</f>
        <v>Auction</v>
      </c>
      <c r="H53" s="42">
        <f>IF(RosterPlan25[[#This Row],[Contract]]="Rookie","",2018+3-_xlfn.IFNA(INDEX(Draft2018[Net Keeper Count],MATCH(RosterPlan25[[#This Row],[PLAYER]],Draft2018[PLAYER],0)),0))</f>
        <v>2019</v>
      </c>
      <c r="I53" s="42">
        <f>ROUNDDOWN(RosterPlan25[[#This Row],[Optimal $]]*IF(RosterPlan25[Contract]="Rookie",0.3,0.15),0)</f>
        <v>0</v>
      </c>
      <c r="J53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53" s="38">
        <f>_xlfn.IFNA(IF(RosterPlan25[[#This Row],[POS]]="K",0,INDEX(Proj2019[VARG],MATCH(RosterPlan25[[#This Row],[PLAYER]],Proj2019[PLAYER],0))),0)</f>
        <v>-1.913000000000002</v>
      </c>
      <c r="L53" s="39"/>
      <c r="M53">
        <f>_xlfn.IFNA(INDEX(Draft2018[Net Keeper Count],MATCH(RosterPlan25[[#This Row],[PLAYER]],Draft2018[PLAYER],0)),0)+IF(RosterPlan25[[#This Row],[KEEPER / RFA]]="K",1,0)</f>
        <v>2</v>
      </c>
      <c r="N53" s="39"/>
      <c r="O53">
        <f>IF(RosterPlan25[[#This Row],[VAR/G]]&gt;0,ROUND($W$29*RosterPlan25[[#This Row],[VAR/G]],0),0)+1</f>
        <v>1</v>
      </c>
      <c r="P53" s="36">
        <f>RosterPlan25[[#This Row],[Optimal $]]-RosterPlan25[[#This Row],[2019 $]]</f>
        <v>0</v>
      </c>
      <c r="Q53" s="36">
        <f>IF(OR(RosterPlan25[[#This Row],[SOURCE]]="Rookie",RosterPlan25[[#This Row],[POS]]="K"),0,RosterPlan25[[#This Row],[VAR/G]]+3.3)</f>
        <v>1.3869999999999978</v>
      </c>
      <c r="R53" s="36">
        <f>IF(RosterPlan25[[#This Row],[VAW/G]]&gt;0,ROUND(RosterPlan25[[#This Row],[VAW/G]]*$W$56,0)+1,1)</f>
        <v>8</v>
      </c>
      <c r="S53" s="43">
        <f>RosterPlan25[[#This Row],[VAWG Market $]]-_xlfn.IFNA(RosterPlan25[[#This Row],[2019 $]],1)</f>
        <v>7</v>
      </c>
      <c r="T5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3" t="s">
        <v>11478</v>
      </c>
      <c r="W53" s="57">
        <f>3000-W48</f>
        <v>1289</v>
      </c>
      <c r="AK53"/>
      <c r="AL53"/>
      <c r="AM53"/>
      <c r="AN53"/>
      <c r="AO53"/>
      <c r="AP53"/>
    </row>
    <row r="54" spans="1:42" x14ac:dyDescent="0.3">
      <c r="A54" s="36" t="str">
        <f>INDEX(CompositeRoster[display_name],MATCH(RosterPlan25[[#This Row],[PLAYER]],CompositeRoster[full_name],0))</f>
        <v>demboys26</v>
      </c>
      <c r="B54" t="s">
        <v>5071</v>
      </c>
      <c r="C54" t="str">
        <f>INDEX(CompositeRoster[team],MATCH(RosterPlan25[[#This Row],[PLAYER]],CompositeRoster[full_name],0))&amp;""</f>
        <v>TB</v>
      </c>
      <c r="D54" t="str">
        <f>INDEX(CompositeRoster[position],MATCH(RosterPlan25[[#This Row],[PLAYER]],CompositeRoster[full_name],0))&amp;""</f>
        <v>RB</v>
      </c>
      <c r="E54" s="36" t="str">
        <f>INDEX(CompositeRoster[source],MATCH(RosterPlan25[[#This Row],[PLAYER]],CompositeRoster[full_name],0))</f>
        <v>Roster</v>
      </c>
      <c r="F54" s="42">
        <f>_xlfn.IFNA(INDEX(Draft2018[PRICE], MATCH(RosterPlan25[[#This Row],[PLAYER]],Draft2018[PLAYER],0)),0)</f>
        <v>6</v>
      </c>
      <c r="G54" s="42" t="str">
        <f>_xlfn.IFNA(INDEX(Draft2018[Current Contract],MATCH(RosterPlan25[[#This Row],[PLAYER]],Draft2018[PLAYER],0)),"Undrafted")</f>
        <v>Rookie</v>
      </c>
      <c r="H54" s="42" t="str">
        <f>IF(RosterPlan25[[#This Row],[Contract]]="Rookie","",2018+3-_xlfn.IFNA(INDEX(Draft2018[Net Keeper Count],MATCH(RosterPlan25[[#This Row],[PLAYER]],Draft2018[PLAYER],0)),0))</f>
        <v/>
      </c>
      <c r="I54" s="42">
        <f>ROUNDDOWN(RosterPlan25[[#This Row],[Optimal $]]*IF(RosterPlan25[Contract]="Rookie",0.3,0.15),0)</f>
        <v>0</v>
      </c>
      <c r="J54" s="36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54" s="38">
        <f>_xlfn.IFNA(IF(RosterPlan25[[#This Row],[POS]]="K",0,INDEX(Proj2019[VARG],MATCH(RosterPlan25[[#This Row],[PLAYER]],Proj2019[PLAYER],0))),0)</f>
        <v>-1.958750000000002</v>
      </c>
      <c r="L54" s="39" t="s">
        <v>439</v>
      </c>
      <c r="M54" s="36">
        <f>_xlfn.IFNA(INDEX(Draft2018[Net Keeper Count],MATCH(RosterPlan25[[#This Row],[PLAYER]],Draft2018[PLAYER],0)),0)+IF(RosterPlan25[[#This Row],[KEEPER / RFA]]="K",1,0)</f>
        <v>1</v>
      </c>
      <c r="N54" s="39"/>
      <c r="O54">
        <f>IF(RosterPlan25[[#This Row],[VAR/G]]&gt;0,ROUND($W$29*RosterPlan25[[#This Row],[VAR/G]],0),0)+1</f>
        <v>1</v>
      </c>
      <c r="P54" s="36">
        <f>RosterPlan25[[#This Row],[Optimal $]]-RosterPlan25[[#This Row],[2019 $]]</f>
        <v>-5</v>
      </c>
      <c r="Q54" s="36">
        <f>IF(OR(RosterPlan25[[#This Row],[SOURCE]]="Rookie",RosterPlan25[[#This Row],[POS]]="K"),0,RosterPlan25[[#This Row],[VAR/G]]+3.3)</f>
        <v>1.3412499999999978</v>
      </c>
      <c r="R54" s="36">
        <f>IF(RosterPlan25[[#This Row],[VAW/G]]&gt;0,ROUND(RosterPlan25[[#This Row],[VAW/G]]*$W$56,0)+1,1)</f>
        <v>8</v>
      </c>
      <c r="S54" s="43">
        <f>RosterPlan25[[#This Row],[VAWG Market $]]-_xlfn.IFNA(RosterPlan25[[#This Row],[2019 $]],1)</f>
        <v>2</v>
      </c>
      <c r="T5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4" t="s">
        <v>11406</v>
      </c>
      <c r="W54" s="32">
        <f>W53/W52</f>
        <v>15.456191469717139</v>
      </c>
      <c r="AK54"/>
      <c r="AL54"/>
      <c r="AM54"/>
      <c r="AN54"/>
      <c r="AO54"/>
      <c r="AP54"/>
    </row>
    <row r="55" spans="1:42" x14ac:dyDescent="0.3">
      <c r="A55" s="36" t="str">
        <f>INDEX(CompositeRoster[display_name],MATCH(RosterPlan25[[#This Row],[PLAYER]],CompositeRoster[full_name],0))</f>
        <v>demboys26</v>
      </c>
      <c r="B55" t="s">
        <v>7422</v>
      </c>
      <c r="C55" t="str">
        <f>INDEX(CompositeRoster[team],MATCH(RosterPlan25[[#This Row],[PLAYER]],CompositeRoster[full_name],0))&amp;""</f>
        <v>CIN</v>
      </c>
      <c r="D55" t="str">
        <f>INDEX(CompositeRoster[position],MATCH(RosterPlan25[[#This Row],[PLAYER]],CompositeRoster[full_name],0))&amp;""</f>
        <v>RB</v>
      </c>
      <c r="E55" t="str">
        <f>INDEX(CompositeRoster[source],MATCH(RosterPlan25[[#This Row],[PLAYER]],CompositeRoster[full_name],0))</f>
        <v>Roster</v>
      </c>
      <c r="F55" s="42">
        <f>_xlfn.IFNA(INDEX(Draft2018[PRICE], MATCH(RosterPlan25[[#This Row],[PLAYER]],Draft2018[PLAYER],0)),0)</f>
        <v>4</v>
      </c>
      <c r="G55" s="42" t="str">
        <f>_xlfn.IFNA(INDEX(Draft2018[Current Contract],MATCH(RosterPlan25[[#This Row],[PLAYER]],Draft2018[PLAYER],0)),"Undrafted")</f>
        <v>Auction</v>
      </c>
      <c r="H55" s="42">
        <f>IF(RosterPlan25[[#This Row],[Contract]]="Rookie","",2018+3-_xlfn.IFNA(INDEX(Draft2018[Net Keeper Count],MATCH(RosterPlan25[[#This Row],[PLAYER]],Draft2018[PLAYER],0)),0))</f>
        <v>2020</v>
      </c>
      <c r="I55" s="42">
        <f>ROUNDDOWN(RosterPlan25[[#This Row],[Optimal $]]*IF(RosterPlan25[Contract]="Rookie",0.3,0.15),0)</f>
        <v>0</v>
      </c>
      <c r="J55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55" s="38">
        <f>_xlfn.IFNA(IF(RosterPlan25[[#This Row],[POS]]="K",0,INDEX(Proj2019[VARG],MATCH(RosterPlan25[[#This Row],[PLAYER]],Proj2019[PLAYER],0))),0)</f>
        <v>-3.1375000000000011</v>
      </c>
      <c r="L55" s="39" t="s">
        <v>439</v>
      </c>
      <c r="M55" s="36">
        <f>_xlfn.IFNA(INDEX(Draft2018[Net Keeper Count],MATCH(RosterPlan25[[#This Row],[PLAYER]],Draft2018[PLAYER],0)),0)+IF(RosterPlan25[[#This Row],[KEEPER / RFA]]="K",1,0)</f>
        <v>2</v>
      </c>
      <c r="N55" s="39"/>
      <c r="O55" s="36">
        <f>IF(RosterPlan25[[#This Row],[VAR/G]]&gt;0,ROUND($W$29*RosterPlan25[[#This Row],[VAR/G]],0),0)+1</f>
        <v>1</v>
      </c>
      <c r="P55" s="36">
        <f>RosterPlan25[[#This Row],[Optimal $]]-RosterPlan25[[#This Row],[2019 $]]</f>
        <v>-3</v>
      </c>
      <c r="Q55" s="36">
        <f>IF(OR(RosterPlan25[[#This Row],[SOURCE]]="Rookie",RosterPlan25[[#This Row],[POS]]="K"),0,RosterPlan25[[#This Row],[VAR/G]]+3.3)</f>
        <v>0.16249999999999876</v>
      </c>
      <c r="R55" s="36">
        <f>IF(RosterPlan25[[#This Row],[VAW/G]]&gt;0,ROUND(RosterPlan25[[#This Row],[VAW/G]]*$W$56,0)+1,1)</f>
        <v>2</v>
      </c>
      <c r="S55" s="43">
        <f>RosterPlan25[[#This Row],[VAWG Market $]]-_xlfn.IFNA(RosterPlan25[[#This Row],[2019 $]],1)</f>
        <v>-2</v>
      </c>
      <c r="T5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5" t="s">
        <v>11479</v>
      </c>
      <c r="W55" s="26">
        <f>SUMIFS(RosterPlan25[VAW/G],RosterPlan25[KEEPER / RFA],"&lt;&gt;K",RosterPlan25[VAW/G],"&gt;0")</f>
        <v>261.85087499999997</v>
      </c>
      <c r="AK55"/>
      <c r="AL55"/>
      <c r="AM55"/>
      <c r="AN55"/>
      <c r="AO55"/>
      <c r="AP55"/>
    </row>
    <row r="56" spans="1:42" x14ac:dyDescent="0.3">
      <c r="A56" s="62" t="str">
        <f>INDEX(CompositeRoster[display_name],MATCH(RosterPlan25[[#This Row],[PLAYER]],CompositeRoster[full_name],0))</f>
        <v>demboys26</v>
      </c>
      <c r="B56" t="s">
        <v>14462</v>
      </c>
      <c r="C56" s="62" t="str">
        <f>INDEX(CompositeRoster[team],MATCH(RosterPlan25[[#This Row],[PLAYER]],CompositeRoster[full_name],0))&amp;""</f>
        <v/>
      </c>
      <c r="D56" s="62" t="str">
        <f>INDEX(CompositeRoster[position],MATCH(RosterPlan25[[#This Row],[PLAYER]],CompositeRoster[full_name],0))&amp;""</f>
        <v/>
      </c>
      <c r="E56" s="62" t="str">
        <f>INDEX(CompositeRoster[source],MATCH(RosterPlan25[[#This Row],[PLAYER]],CompositeRoster[full_name],0))</f>
        <v>Draft</v>
      </c>
      <c r="F56" s="63">
        <f>_xlfn.IFNA(INDEX(Draft2018[PRICE], MATCH(RosterPlan25[[#This Row],[PLAYER]],Draft2018[PLAYER],0)),0)</f>
        <v>0</v>
      </c>
      <c r="G56" s="63" t="str">
        <f>_xlfn.IFNA(INDEX(Draft2018[Current Contract],MATCH(RosterPlan25[[#This Row],[PLAYER]],Draft2018[PLAYER],0)),"Undrafted")</f>
        <v>Undrafted</v>
      </c>
      <c r="H56" s="63">
        <f>IF(RosterPlan25[[#This Row],[Contract]]="Rookie","",2018+3-_xlfn.IFNA(INDEX(Draft2018[Net Keeper Count],MATCH(RosterPlan25[[#This Row],[PLAYER]],Draft2018[PLAYER],0)),0))</f>
        <v>2021</v>
      </c>
      <c r="I56" s="63">
        <f>ROUNDDOWN(RosterPlan25[[#This Row],[Optimal $]]*IF(RosterPlan25[Contract]="Rookie",0.3,0.15),0)</f>
        <v>0</v>
      </c>
      <c r="J56" s="62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56" s="49">
        <f>_xlfn.IFNA(IF(RosterPlan25[[#This Row],[POS]]="K",0,INDEX(Proj2019[VARG],MATCH(RosterPlan25[[#This Row],[PLAYER]],Proj2019[PLAYER],0))),0)</f>
        <v>0</v>
      </c>
      <c r="L56" s="39" t="s">
        <v>439</v>
      </c>
      <c r="M56" s="64">
        <f>_xlfn.IFNA(INDEX(Draft2018[Net Keeper Count],MATCH(RosterPlan25[[#This Row],[PLAYER]],Draft2018[PLAYER],0)),0)+IF(RosterPlan25[[#This Row],[KEEPER / RFA]]="K",1,0)</f>
        <v>1</v>
      </c>
      <c r="N56" s="65"/>
      <c r="O56" s="62">
        <f>IF(RosterPlan25[[#This Row],[VAR/G]]&gt;0,ROUND($W$29*RosterPlan25[[#This Row],[VAR/G]],0),0)+1</f>
        <v>1</v>
      </c>
      <c r="P56" s="62">
        <f>RosterPlan25[[#This Row],[Optimal $]]-RosterPlan25[[#This Row],[2019 $]]</f>
        <v>-5</v>
      </c>
      <c r="Q56" s="66">
        <f>IF(OR(RosterPlan25[[#This Row],[SOURCE]]="Rookie",RosterPlan25[[#This Row],[POS]]="K"),0,RosterPlan25[[#This Row],[VAR/G]]+3.3)</f>
        <v>3.3</v>
      </c>
      <c r="R56" s="66">
        <f>IF(RosterPlan25[[#This Row],[VAW/G]]&gt;0,ROUND(RosterPlan25[[#This Row],[VAW/G]]*$W$56,0)+1,1)</f>
        <v>17</v>
      </c>
      <c r="S56" s="67">
        <f>RosterPlan25[[#This Row],[VAWG Market $]]-_xlfn.IFNA(RosterPlan25[[#This Row],[2019 $]],1)</f>
        <v>11</v>
      </c>
      <c r="T56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6" t="s">
        <v>11480</v>
      </c>
      <c r="W56" s="32">
        <f>W53/W55</f>
        <v>4.9226491987089984</v>
      </c>
      <c r="AK56"/>
      <c r="AL56"/>
      <c r="AM56"/>
      <c r="AN56"/>
      <c r="AO56"/>
      <c r="AP56"/>
    </row>
    <row r="57" spans="1:42" x14ac:dyDescent="0.3">
      <c r="A57" s="62" t="str">
        <f>INDEX(CompositeRoster[display_name],MATCH(RosterPlan25[[#This Row],[PLAYER]],CompositeRoster[full_name],0))</f>
        <v>demboys26</v>
      </c>
      <c r="B57" t="s">
        <v>14472</v>
      </c>
      <c r="C57" s="62" t="str">
        <f>INDEX(CompositeRoster[team],MATCH(RosterPlan25[[#This Row],[PLAYER]],CompositeRoster[full_name],0))&amp;""</f>
        <v/>
      </c>
      <c r="D57" s="62" t="str">
        <f>INDEX(CompositeRoster[position],MATCH(RosterPlan25[[#This Row],[PLAYER]],CompositeRoster[full_name],0))&amp;""</f>
        <v/>
      </c>
      <c r="E57" s="62" t="str">
        <f>INDEX(CompositeRoster[source],MATCH(RosterPlan25[[#This Row],[PLAYER]],CompositeRoster[full_name],0))</f>
        <v>Draft</v>
      </c>
      <c r="F57" s="63">
        <f>_xlfn.IFNA(INDEX(Draft2018[PRICE], MATCH(RosterPlan25[[#This Row],[PLAYER]],Draft2018[PLAYER],0)),0)</f>
        <v>0</v>
      </c>
      <c r="G57" s="63" t="str">
        <f>_xlfn.IFNA(INDEX(Draft2018[Current Contract],MATCH(RosterPlan25[[#This Row],[PLAYER]],Draft2018[PLAYER],0)),"Undrafted")</f>
        <v>Undrafted</v>
      </c>
      <c r="H57" s="63">
        <f>IF(RosterPlan25[[#This Row],[Contract]]="Rookie","",2018+3-_xlfn.IFNA(INDEX(Draft2018[Net Keeper Count],MATCH(RosterPlan25[[#This Row],[PLAYER]],Draft2018[PLAYER],0)),0))</f>
        <v>2021</v>
      </c>
      <c r="I57" s="63">
        <f>ROUNDDOWN(RosterPlan25[[#This Row],[Optimal $]]*IF(RosterPlan25[Contract]="Rookie",0.3,0.15),0)</f>
        <v>0</v>
      </c>
      <c r="J57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57" s="49">
        <f>_xlfn.IFNA(IF(RosterPlan25[[#This Row],[POS]]="K",0,INDEX(Proj2019[VARG],MATCH(RosterPlan25[[#This Row],[PLAYER]],Proj2019[PLAYER],0))),0)</f>
        <v>0</v>
      </c>
      <c r="L57" s="39" t="s">
        <v>439</v>
      </c>
      <c r="M57" s="64">
        <f>_xlfn.IFNA(INDEX(Draft2018[Net Keeper Count],MATCH(RosterPlan25[[#This Row],[PLAYER]],Draft2018[PLAYER],0)),0)+IF(RosterPlan25[[#This Row],[KEEPER / RFA]]="K",1,0)</f>
        <v>1</v>
      </c>
      <c r="N57" s="65"/>
      <c r="O57" s="62">
        <f>IF(RosterPlan25[[#This Row],[VAR/G]]&gt;0,ROUND($W$29*RosterPlan25[[#This Row],[VAR/G]],0),0)+1</f>
        <v>1</v>
      </c>
      <c r="P57" s="62">
        <f>RosterPlan25[[#This Row],[Optimal $]]-RosterPlan25[[#This Row],[2019 $]]</f>
        <v>-3</v>
      </c>
      <c r="Q57" s="66">
        <f>IF(OR(RosterPlan25[[#This Row],[SOURCE]]="Rookie",RosterPlan25[[#This Row],[POS]]="K"),0,RosterPlan25[[#This Row],[VAR/G]]+3.3)</f>
        <v>3.3</v>
      </c>
      <c r="R57" s="66">
        <f>IF(RosterPlan25[[#This Row],[VAW/G]]&gt;0,ROUND(RosterPlan25[[#This Row],[VAW/G]]*$W$56,0)+1,1)</f>
        <v>17</v>
      </c>
      <c r="S57" s="67">
        <f>RosterPlan25[[#This Row],[VAWG Market $]]-_xlfn.IFNA(RosterPlan25[[#This Row],[2019 $]],1)</f>
        <v>13</v>
      </c>
      <c r="T57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7"/>
      <c r="W57"/>
      <c r="AK57"/>
      <c r="AL57"/>
      <c r="AM57"/>
      <c r="AN57"/>
      <c r="AO57"/>
      <c r="AP57"/>
    </row>
    <row r="58" spans="1:42" x14ac:dyDescent="0.3">
      <c r="A58" s="62" t="str">
        <f>INDEX(CompositeRoster[display_name],MATCH(RosterPlan25[[#This Row],[PLAYER]],CompositeRoster[full_name],0))</f>
        <v>demboys26</v>
      </c>
      <c r="B58" t="s">
        <v>14482</v>
      </c>
      <c r="C58" s="62" t="str">
        <f>INDEX(CompositeRoster[team],MATCH(RosterPlan25[[#This Row],[PLAYER]],CompositeRoster[full_name],0))&amp;""</f>
        <v/>
      </c>
      <c r="D58" s="62" t="str">
        <f>INDEX(CompositeRoster[position],MATCH(RosterPlan25[[#This Row],[PLAYER]],CompositeRoster[full_name],0))&amp;""</f>
        <v/>
      </c>
      <c r="E58" s="62" t="str">
        <f>INDEX(CompositeRoster[source],MATCH(RosterPlan25[[#This Row],[PLAYER]],CompositeRoster[full_name],0))</f>
        <v>Draft</v>
      </c>
      <c r="F58" s="63">
        <f>_xlfn.IFNA(INDEX(Draft2018[PRICE], MATCH(RosterPlan25[[#This Row],[PLAYER]],Draft2018[PLAYER],0)),0)</f>
        <v>0</v>
      </c>
      <c r="G58" s="63" t="str">
        <f>_xlfn.IFNA(INDEX(Draft2018[Current Contract],MATCH(RosterPlan25[[#This Row],[PLAYER]],Draft2018[PLAYER],0)),"Undrafted")</f>
        <v>Undrafted</v>
      </c>
      <c r="H58" s="63">
        <f>IF(RosterPlan25[[#This Row],[Contract]]="Rookie","",2018+3-_xlfn.IFNA(INDEX(Draft2018[Net Keeper Count],MATCH(RosterPlan25[[#This Row],[PLAYER]],Draft2018[PLAYER],0)),0))</f>
        <v>2021</v>
      </c>
      <c r="I58" s="63">
        <f>ROUNDDOWN(RosterPlan25[[#This Row],[Optimal $]]*IF(RosterPlan25[Contract]="Rookie",0.3,0.15),0)</f>
        <v>0</v>
      </c>
      <c r="J58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58" s="49">
        <f>_xlfn.IFNA(IF(RosterPlan25[[#This Row],[POS]]="K",0,INDEX(Proj2019[VARG],MATCH(RosterPlan25[[#This Row],[PLAYER]],Proj2019[PLAYER],0))),0)</f>
        <v>0</v>
      </c>
      <c r="L58" s="39" t="s">
        <v>439</v>
      </c>
      <c r="M58" s="64">
        <f>_xlfn.IFNA(INDEX(Draft2018[Net Keeper Count],MATCH(RosterPlan25[[#This Row],[PLAYER]],Draft2018[PLAYER],0)),0)+IF(RosterPlan25[[#This Row],[KEEPER / RFA]]="K",1,0)</f>
        <v>1</v>
      </c>
      <c r="N58" s="65"/>
      <c r="O58" s="62">
        <f>IF(RosterPlan25[[#This Row],[VAR/G]]&gt;0,ROUND($W$29*RosterPlan25[[#This Row],[VAR/G]],0),0)+1</f>
        <v>1</v>
      </c>
      <c r="P58" s="62">
        <f>RosterPlan25[[#This Row],[Optimal $]]-RosterPlan25[[#This Row],[2019 $]]</f>
        <v>-2</v>
      </c>
      <c r="Q58" s="66">
        <f>IF(OR(RosterPlan25[[#This Row],[SOURCE]]="Rookie",RosterPlan25[[#This Row],[POS]]="K"),0,RosterPlan25[[#This Row],[VAR/G]]+3.3)</f>
        <v>3.3</v>
      </c>
      <c r="R58" s="66">
        <f>IF(RosterPlan25[[#This Row],[VAW/G]]&gt;0,ROUND(RosterPlan25[[#This Row],[VAW/G]]*$W$56,0)+1,1)</f>
        <v>17</v>
      </c>
      <c r="S58" s="67">
        <f>RosterPlan25[[#This Row],[VAWG Market $]]-_xlfn.IFNA(RosterPlan25[[#This Row],[2019 $]],1)</f>
        <v>14</v>
      </c>
      <c r="T58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8"/>
      <c r="W58"/>
      <c r="AK58"/>
      <c r="AL58"/>
      <c r="AM58"/>
      <c r="AN58"/>
      <c r="AO58"/>
      <c r="AP58"/>
    </row>
    <row r="59" spans="1:42" x14ac:dyDescent="0.3">
      <c r="A59" s="62" t="str">
        <f>INDEX(CompositeRoster[display_name],MATCH(RosterPlan25[[#This Row],[PLAYER]],CompositeRoster[full_name],0))</f>
        <v>demboys26</v>
      </c>
      <c r="B59" t="s">
        <v>14492</v>
      </c>
      <c r="C59" s="62" t="str">
        <f>INDEX(CompositeRoster[team],MATCH(RosterPlan25[[#This Row],[PLAYER]],CompositeRoster[full_name],0))&amp;""</f>
        <v/>
      </c>
      <c r="D59" s="62" t="str">
        <f>INDEX(CompositeRoster[position],MATCH(RosterPlan25[[#This Row],[PLAYER]],CompositeRoster[full_name],0))&amp;""</f>
        <v/>
      </c>
      <c r="E59" s="62" t="str">
        <f>INDEX(CompositeRoster[source],MATCH(RosterPlan25[[#This Row],[PLAYER]],CompositeRoster[full_name],0))</f>
        <v>Draft</v>
      </c>
      <c r="F59" s="63">
        <f>_xlfn.IFNA(INDEX(Draft2018[PRICE], MATCH(RosterPlan25[[#This Row],[PLAYER]],Draft2018[PLAYER],0)),0)</f>
        <v>0</v>
      </c>
      <c r="G59" s="63" t="str">
        <f>_xlfn.IFNA(INDEX(Draft2018[Current Contract],MATCH(RosterPlan25[[#This Row],[PLAYER]],Draft2018[PLAYER],0)),"Undrafted")</f>
        <v>Undrafted</v>
      </c>
      <c r="H59" s="63">
        <f>IF(RosterPlan25[[#This Row],[Contract]]="Rookie","",2018+3-_xlfn.IFNA(INDEX(Draft2018[Net Keeper Count],MATCH(RosterPlan25[[#This Row],[PLAYER]],Draft2018[PLAYER],0)),0))</f>
        <v>2021</v>
      </c>
      <c r="I59" s="63">
        <f>ROUNDDOWN(RosterPlan25[[#This Row],[Optimal $]]*IF(RosterPlan25[Contract]="Rookie",0.3,0.15),0)</f>
        <v>0</v>
      </c>
      <c r="J59" s="62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59" s="49">
        <f>_xlfn.IFNA(IF(RosterPlan25[[#This Row],[POS]]="K",0,INDEX(Proj2019[VARG],MATCH(RosterPlan25[[#This Row],[PLAYER]],Proj2019[PLAYER],0))),0)</f>
        <v>0</v>
      </c>
      <c r="L59" s="39" t="s">
        <v>439</v>
      </c>
      <c r="M59" s="64">
        <f>_xlfn.IFNA(INDEX(Draft2018[Net Keeper Count],MATCH(RosterPlan25[[#This Row],[PLAYER]],Draft2018[PLAYER],0)),0)+IF(RosterPlan25[[#This Row],[KEEPER / RFA]]="K",1,0)</f>
        <v>1</v>
      </c>
      <c r="N59" s="65"/>
      <c r="O59" s="62">
        <f>IF(RosterPlan25[[#This Row],[VAR/G]]&gt;0,ROUND($W$29*RosterPlan25[[#This Row],[VAR/G]],0),0)+1</f>
        <v>1</v>
      </c>
      <c r="P59" s="62">
        <f>RosterPlan25[[#This Row],[Optimal $]]-RosterPlan25[[#This Row],[2019 $]]</f>
        <v>-1</v>
      </c>
      <c r="Q59" s="66">
        <f>IF(OR(RosterPlan25[[#This Row],[SOURCE]]="Rookie",RosterPlan25[[#This Row],[POS]]="K"),0,RosterPlan25[[#This Row],[VAR/G]]+3.3)</f>
        <v>3.3</v>
      </c>
      <c r="R59" s="66">
        <f>IF(RosterPlan25[[#This Row],[VAW/G]]&gt;0,ROUND(RosterPlan25[[#This Row],[VAW/G]]*$W$56,0)+1,1)</f>
        <v>17</v>
      </c>
      <c r="S59" s="67">
        <f>RosterPlan25[[#This Row],[VAWG Market $]]-_xlfn.IFNA(RosterPlan25[[#This Row],[2019 $]],1)</f>
        <v>15</v>
      </c>
      <c r="T59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V59"/>
      <c r="W59"/>
      <c r="AK59"/>
      <c r="AL59"/>
      <c r="AM59"/>
      <c r="AN59"/>
      <c r="AO59"/>
      <c r="AP59"/>
    </row>
    <row r="60" spans="1:42" x14ac:dyDescent="0.3">
      <c r="A60" s="62" t="str">
        <f>INDEX(CompositeRoster[display_name],MATCH(RosterPlan25[[#This Row],[PLAYER]],CompositeRoster[full_name],0))</f>
        <v>demboys26</v>
      </c>
      <c r="B60" t="s">
        <v>14502</v>
      </c>
      <c r="C60" s="62" t="str">
        <f>INDEX(CompositeRoster[team],MATCH(RosterPlan25[[#This Row],[PLAYER]],CompositeRoster[full_name],0))&amp;""</f>
        <v/>
      </c>
      <c r="D60" s="62" t="str">
        <f>INDEX(CompositeRoster[position],MATCH(RosterPlan25[[#This Row],[PLAYER]],CompositeRoster[full_name],0))&amp;""</f>
        <v/>
      </c>
      <c r="E60" s="62" t="str">
        <f>INDEX(CompositeRoster[source],MATCH(RosterPlan25[[#This Row],[PLAYER]],CompositeRoster[full_name],0))</f>
        <v>Draft</v>
      </c>
      <c r="F60" s="63">
        <f>_xlfn.IFNA(INDEX(Draft2018[PRICE], MATCH(RosterPlan25[[#This Row],[PLAYER]],Draft2018[PLAYER],0)),0)</f>
        <v>0</v>
      </c>
      <c r="G60" s="63" t="str">
        <f>_xlfn.IFNA(INDEX(Draft2018[Current Contract],MATCH(RosterPlan25[[#This Row],[PLAYER]],Draft2018[PLAYER],0)),"Undrafted")</f>
        <v>Undrafted</v>
      </c>
      <c r="H60" s="63">
        <f>IF(RosterPlan25[[#This Row],[Contract]]="Rookie","",2018+3-_xlfn.IFNA(INDEX(Draft2018[Net Keeper Count],MATCH(RosterPlan25[[#This Row],[PLAYER]],Draft2018[PLAYER],0)),0))</f>
        <v>2021</v>
      </c>
      <c r="I60" s="63">
        <f>ROUNDDOWN(RosterPlan25[[#This Row],[Optimal $]]*IF(RosterPlan25[Contract]="Rookie",0.3,0.15),0)</f>
        <v>0</v>
      </c>
      <c r="J60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60" s="49">
        <f>_xlfn.IFNA(IF(RosterPlan25[[#This Row],[POS]]="K",0,INDEX(Proj2019[VARG],MATCH(RosterPlan25[[#This Row],[PLAYER]],Proj2019[PLAYER],0))),0)</f>
        <v>0</v>
      </c>
      <c r="L60" s="39" t="s">
        <v>439</v>
      </c>
      <c r="M60" s="64">
        <f>_xlfn.IFNA(INDEX(Draft2018[Net Keeper Count],MATCH(RosterPlan25[[#This Row],[PLAYER]],Draft2018[PLAYER],0)),0)+IF(RosterPlan25[[#This Row],[KEEPER / RFA]]="K",1,0)</f>
        <v>1</v>
      </c>
      <c r="N60" s="65"/>
      <c r="O60" s="62">
        <f>IF(RosterPlan25[[#This Row],[VAR/G]]&gt;0,ROUND($W$29*RosterPlan25[[#This Row],[VAR/G]],0),0)+1</f>
        <v>1</v>
      </c>
      <c r="P60" s="62">
        <f>RosterPlan25[[#This Row],[Optimal $]]-RosterPlan25[[#This Row],[2019 $]]</f>
        <v>0</v>
      </c>
      <c r="Q60" s="66">
        <f>IF(OR(RosterPlan25[[#This Row],[SOURCE]]="Rookie",RosterPlan25[[#This Row],[POS]]="K"),0,RosterPlan25[[#This Row],[VAR/G]]+3.3)</f>
        <v>3.3</v>
      </c>
      <c r="R60" s="66">
        <f>IF(RosterPlan25[[#This Row],[VAW/G]]&gt;0,ROUND(RosterPlan25[[#This Row],[VAW/G]]*$W$56,0)+1,1)</f>
        <v>17</v>
      </c>
      <c r="S60" s="67">
        <f>RosterPlan25[[#This Row],[VAWG Market $]]-_xlfn.IFNA(RosterPlan25[[#This Row],[2019 $]],1)</f>
        <v>16</v>
      </c>
      <c r="T60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60"/>
      <c r="AL60"/>
      <c r="AM60"/>
      <c r="AN60"/>
      <c r="AO60"/>
      <c r="AP60"/>
    </row>
    <row r="61" spans="1:42" x14ac:dyDescent="0.3">
      <c r="A61" s="62" t="str">
        <f>INDEX(CompositeRoster[display_name],MATCH(RosterPlan25[[#This Row],[PLAYER]],CompositeRoster[full_name],0))</f>
        <v>demboys26</v>
      </c>
      <c r="B61" t="s">
        <v>14512</v>
      </c>
      <c r="C61" s="62" t="str">
        <f>INDEX(CompositeRoster[team],MATCH(RosterPlan25[[#This Row],[PLAYER]],CompositeRoster[full_name],0))&amp;""</f>
        <v/>
      </c>
      <c r="D61" s="62" t="str">
        <f>INDEX(CompositeRoster[position],MATCH(RosterPlan25[[#This Row],[PLAYER]],CompositeRoster[full_name],0))&amp;""</f>
        <v/>
      </c>
      <c r="E61" s="62" t="str">
        <f>INDEX(CompositeRoster[source],MATCH(RosterPlan25[[#This Row],[PLAYER]],CompositeRoster[full_name],0))</f>
        <v>Draft</v>
      </c>
      <c r="F61" s="63">
        <f>_xlfn.IFNA(INDEX(Draft2018[PRICE], MATCH(RosterPlan25[[#This Row],[PLAYER]],Draft2018[PLAYER],0)),0)</f>
        <v>0</v>
      </c>
      <c r="G61" s="63" t="str">
        <f>_xlfn.IFNA(INDEX(Draft2018[Current Contract],MATCH(RosterPlan25[[#This Row],[PLAYER]],Draft2018[PLAYER],0)),"Undrafted")</f>
        <v>Undrafted</v>
      </c>
      <c r="H61" s="63">
        <f>IF(RosterPlan25[[#This Row],[Contract]]="Rookie","",2018+3-_xlfn.IFNA(INDEX(Draft2018[Net Keeper Count],MATCH(RosterPlan25[[#This Row],[PLAYER]],Draft2018[PLAYER],0)),0))</f>
        <v>2021</v>
      </c>
      <c r="I61" s="63">
        <f>ROUNDDOWN(RosterPlan25[[#This Row],[Optimal $]]*IF(RosterPlan25[Contract]="Rookie",0.3,0.15),0)</f>
        <v>0</v>
      </c>
      <c r="J61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61" s="49">
        <f>_xlfn.IFNA(IF(RosterPlan25[[#This Row],[POS]]="K",0,INDEX(Proj2019[VARG],MATCH(RosterPlan25[[#This Row],[PLAYER]],Proj2019[PLAYER],0))),0)</f>
        <v>0</v>
      </c>
      <c r="L61" s="39" t="s">
        <v>439</v>
      </c>
      <c r="M61" s="64">
        <f>_xlfn.IFNA(INDEX(Draft2018[Net Keeper Count],MATCH(RosterPlan25[[#This Row],[PLAYER]],Draft2018[PLAYER],0)),0)+IF(RosterPlan25[[#This Row],[KEEPER / RFA]]="K",1,0)</f>
        <v>1</v>
      </c>
      <c r="N61" s="65"/>
      <c r="O61" s="62">
        <f>IF(RosterPlan25[[#This Row],[VAR/G]]&gt;0,ROUND($W$29*RosterPlan25[[#This Row],[VAR/G]],0),0)+1</f>
        <v>1</v>
      </c>
      <c r="P61" s="62">
        <f>RosterPlan25[[#This Row],[Optimal $]]-RosterPlan25[[#This Row],[2019 $]]</f>
        <v>0</v>
      </c>
      <c r="Q61" s="66">
        <f>IF(OR(RosterPlan25[[#This Row],[SOURCE]]="Rookie",RosterPlan25[[#This Row],[POS]]="K"),0,RosterPlan25[[#This Row],[VAR/G]]+3.3)</f>
        <v>3.3</v>
      </c>
      <c r="R61" s="66">
        <f>IF(RosterPlan25[[#This Row],[VAW/G]]&gt;0,ROUND(RosterPlan25[[#This Row],[VAW/G]]*$W$56,0)+1,1)</f>
        <v>17</v>
      </c>
      <c r="S61" s="67">
        <f>RosterPlan25[[#This Row],[VAWG Market $]]-_xlfn.IFNA(RosterPlan25[[#This Row],[2019 $]],1)</f>
        <v>16</v>
      </c>
      <c r="T61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61"/>
      <c r="AL61"/>
      <c r="AM61"/>
      <c r="AN61"/>
      <c r="AO61"/>
      <c r="AP61"/>
    </row>
    <row r="62" spans="1:42" x14ac:dyDescent="0.3">
      <c r="A62" s="62" t="str">
        <f>INDEX(CompositeRoster[display_name],MATCH(RosterPlan25[[#This Row],[PLAYER]],CompositeRoster[full_name],0))</f>
        <v>demboys26</v>
      </c>
      <c r="B62" t="s">
        <v>14522</v>
      </c>
      <c r="C62" s="62" t="str">
        <f>INDEX(CompositeRoster[team],MATCH(RosterPlan25[[#This Row],[PLAYER]],CompositeRoster[full_name],0))&amp;""</f>
        <v/>
      </c>
      <c r="D62" s="62" t="str">
        <f>INDEX(CompositeRoster[position],MATCH(RosterPlan25[[#This Row],[PLAYER]],CompositeRoster[full_name],0))&amp;""</f>
        <v/>
      </c>
      <c r="E62" s="62" t="str">
        <f>INDEX(CompositeRoster[source],MATCH(RosterPlan25[[#This Row],[PLAYER]],CompositeRoster[full_name],0))</f>
        <v>Draft</v>
      </c>
      <c r="F62" s="63">
        <f>_xlfn.IFNA(INDEX(Draft2018[PRICE], MATCH(RosterPlan25[[#This Row],[PLAYER]],Draft2018[PLAYER],0)),0)</f>
        <v>0</v>
      </c>
      <c r="G62" s="63" t="str">
        <f>_xlfn.IFNA(INDEX(Draft2018[Current Contract],MATCH(RosterPlan25[[#This Row],[PLAYER]],Draft2018[PLAYER],0)),"Undrafted")</f>
        <v>Undrafted</v>
      </c>
      <c r="H62" s="63">
        <f>IF(RosterPlan25[[#This Row],[Contract]]="Rookie","",2018+3-_xlfn.IFNA(INDEX(Draft2018[Net Keeper Count],MATCH(RosterPlan25[[#This Row],[PLAYER]],Draft2018[PLAYER],0)),0))</f>
        <v>2021</v>
      </c>
      <c r="I62" s="63">
        <f>ROUNDDOWN(RosterPlan25[[#This Row],[Optimal $]]*IF(RosterPlan25[Contract]="Rookie",0.3,0.15),0)</f>
        <v>0</v>
      </c>
      <c r="J62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62" s="49">
        <f>_xlfn.IFNA(IF(RosterPlan25[[#This Row],[POS]]="K",0,INDEX(Proj2019[VARG],MATCH(RosterPlan25[[#This Row],[PLAYER]],Proj2019[PLAYER],0))),0)</f>
        <v>0</v>
      </c>
      <c r="L62" s="39" t="s">
        <v>439</v>
      </c>
      <c r="M62" s="64">
        <f>_xlfn.IFNA(INDEX(Draft2018[Net Keeper Count],MATCH(RosterPlan25[[#This Row],[PLAYER]],Draft2018[PLAYER],0)),0)+IF(RosterPlan25[[#This Row],[KEEPER / RFA]]="K",1,0)</f>
        <v>1</v>
      </c>
      <c r="N62" s="65"/>
      <c r="O62" s="62">
        <f>IF(RosterPlan25[[#This Row],[VAR/G]]&gt;0,ROUND($W$29*RosterPlan25[[#This Row],[VAR/G]],0),0)+1</f>
        <v>1</v>
      </c>
      <c r="P62" s="62">
        <f>RosterPlan25[[#This Row],[Optimal $]]-RosterPlan25[[#This Row],[2019 $]]</f>
        <v>0</v>
      </c>
      <c r="Q62" s="66">
        <f>IF(OR(RosterPlan25[[#This Row],[SOURCE]]="Rookie",RosterPlan25[[#This Row],[POS]]="K"),0,RosterPlan25[[#This Row],[VAR/G]]+3.3)</f>
        <v>3.3</v>
      </c>
      <c r="R62" s="66">
        <f>IF(RosterPlan25[[#This Row],[VAW/G]]&gt;0,ROUND(RosterPlan25[[#This Row],[VAW/G]]*$W$56,0)+1,1)</f>
        <v>17</v>
      </c>
      <c r="S62" s="67">
        <f>RosterPlan25[[#This Row],[VAWG Market $]]-_xlfn.IFNA(RosterPlan25[[#This Row],[2019 $]],1)</f>
        <v>16</v>
      </c>
      <c r="T62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62"/>
      <c r="AL62"/>
      <c r="AM62"/>
      <c r="AN62"/>
      <c r="AO62"/>
      <c r="AP62"/>
    </row>
    <row r="63" spans="1:42" x14ac:dyDescent="0.3">
      <c r="A63" s="36" t="str">
        <f>INDEX(CompositeRoster[display_name],MATCH(RosterPlan25[[#This Row],[PLAYER]],CompositeRoster[full_name],0))</f>
        <v>docopp</v>
      </c>
      <c r="B63" t="s">
        <v>8078</v>
      </c>
      <c r="C63" t="str">
        <f>INDEX(CompositeRoster[team],MATCH(RosterPlan25[[#This Row],[PLAYER]],CompositeRoster[full_name],0))&amp;""</f>
        <v>LAC</v>
      </c>
      <c r="D63" t="str">
        <f>INDEX(CompositeRoster[position],MATCH(RosterPlan25[[#This Row],[PLAYER]],CompositeRoster[full_name],0))&amp;""</f>
        <v>RB</v>
      </c>
      <c r="E63" t="str">
        <f>INDEX(CompositeRoster[source],MATCH(RosterPlan25[[#This Row],[PLAYER]],CompositeRoster[full_name],0))</f>
        <v>Roster</v>
      </c>
      <c r="F63" s="42">
        <f>_xlfn.IFNA(INDEX(Draft2018[PRICE], MATCH(RosterPlan25[[#This Row],[PLAYER]],Draft2018[PLAYER],0)),0)</f>
        <v>42</v>
      </c>
      <c r="G63" s="42" t="str">
        <f>_xlfn.IFNA(INDEX(Draft2018[Current Contract],MATCH(RosterPlan25[[#This Row],[PLAYER]],Draft2018[PLAYER],0)),"Undrafted")</f>
        <v>Auction</v>
      </c>
      <c r="H63" s="42">
        <f>IF(RosterPlan25[[#This Row],[Contract]]="Rookie","",2018+3-_xlfn.IFNA(INDEX(Draft2018[Net Keeper Count],MATCH(RosterPlan25[[#This Row],[PLAYER]],Draft2018[PLAYER],0)),0))</f>
        <v>2019</v>
      </c>
      <c r="I63" s="42">
        <f>ROUNDDOWN(RosterPlan25[[#This Row],[Optimal $]]*IF(RosterPlan25[Contract]="Rookie",0.3,0.15),0)</f>
        <v>11</v>
      </c>
      <c r="J63">
        <f>IF(RosterPlan25[[#This Row],[SOURCE]]="Draft",INDEX(draft_2019[salary],MATCH(RosterPlan25[[#This Row],[PLAYER]],draft_2019[placeholder_name],0)),MAX(RosterPlan25[[#This Row],[Current $]]+RosterPlan25[[#This Row],[$↑ VAR]],1))</f>
        <v>53</v>
      </c>
      <c r="K63" s="38">
        <f>_xlfn.IFNA(IF(RosterPlan25[[#This Row],[POS]]="K",0,INDEX(Proj2019[VARG],MATCH(RosterPlan25[[#This Row],[PLAYER]],Proj2019[PLAYER],0))),0)</f>
        <v>7.0824999999999978</v>
      </c>
      <c r="L63" s="39"/>
      <c r="M63" s="36">
        <f>_xlfn.IFNA(INDEX(Draft2018[Net Keeper Count],MATCH(RosterPlan25[[#This Row],[PLAYER]],Draft2018[PLAYER],0)),0)+IF(RosterPlan25[[#This Row],[KEEPER / RFA]]="K",1,0)</f>
        <v>2</v>
      </c>
      <c r="N63" s="39"/>
      <c r="O63" s="36">
        <f>IF(RosterPlan25[[#This Row],[VAR/G]]&gt;0,ROUND($W$29*RosterPlan25[[#This Row],[VAR/G]],0),0)+1</f>
        <v>77</v>
      </c>
      <c r="P63" s="36">
        <f>RosterPlan25[[#This Row],[Optimal $]]-RosterPlan25[[#This Row],[2019 $]]</f>
        <v>24</v>
      </c>
      <c r="Q63" s="36">
        <f>IF(OR(RosterPlan25[[#This Row],[SOURCE]]="Rookie",RosterPlan25[[#This Row],[POS]]="K"),0,RosterPlan25[[#This Row],[VAR/G]]+3.3)</f>
        <v>10.382499999999997</v>
      </c>
      <c r="R63" s="36">
        <f>IF(RosterPlan25[[#This Row],[VAW/G]]&gt;0,ROUND(RosterPlan25[[#This Row],[VAW/G]]*$W$56,0)+1,1)</f>
        <v>52</v>
      </c>
      <c r="S63" s="43">
        <f>RosterPlan25[[#This Row],[VAWG Market $]]-_xlfn.IFNA(RosterPlan25[[#This Row],[2019 $]],1)</f>
        <v>-1</v>
      </c>
      <c r="T63" s="36">
        <f>IF(RosterPlan25[[#This Row],[VAR/G]]&gt;0,1+ROUND(RosterPlan25[[#This Row],[VAR/G]]*IF(RosterPlan25[[#This Row],[KEEPER / RFA]]="K",($W$34+RosterPlan25[[#This Row],[2019 $]]-1)/($W$25+RosterPlan25[[#This Row],[VAR/G]]),$W$35),0),1)</f>
        <v>109</v>
      </c>
      <c r="AK63"/>
      <c r="AL63"/>
      <c r="AM63"/>
      <c r="AN63"/>
      <c r="AO63"/>
      <c r="AP63"/>
    </row>
    <row r="64" spans="1:42" x14ac:dyDescent="0.3">
      <c r="A64" s="36" t="str">
        <f>INDEX(CompositeRoster[display_name],MATCH(RosterPlan25[[#This Row],[PLAYER]],CompositeRoster[full_name],0))</f>
        <v>docopp</v>
      </c>
      <c r="B64" t="s">
        <v>4230</v>
      </c>
      <c r="C64" t="str">
        <f>INDEX(CompositeRoster[team],MATCH(RosterPlan25[[#This Row],[PLAYER]],CompositeRoster[full_name],0))&amp;""</f>
        <v>GB</v>
      </c>
      <c r="D64" t="str">
        <f>INDEX(CompositeRoster[position],MATCH(RosterPlan25[[#This Row],[PLAYER]],CompositeRoster[full_name],0))&amp;""</f>
        <v>RB</v>
      </c>
      <c r="E64" s="36" t="str">
        <f>INDEX(CompositeRoster[source],MATCH(RosterPlan25[[#This Row],[PLAYER]],CompositeRoster[full_name],0))</f>
        <v>Roster</v>
      </c>
      <c r="F64" s="42">
        <f>_xlfn.IFNA(INDEX(Draft2018[PRICE], MATCH(RosterPlan25[[#This Row],[PLAYER]],Draft2018[PLAYER],0)),0)</f>
        <v>3</v>
      </c>
      <c r="G64" s="42" t="str">
        <f>_xlfn.IFNA(INDEX(Draft2018[Current Contract],MATCH(RosterPlan25[[#This Row],[PLAYER]],Draft2018[PLAYER],0)),"Undrafted")</f>
        <v>Auction</v>
      </c>
      <c r="H64" s="42">
        <f>IF(RosterPlan25[[#This Row],[Contract]]="Rookie","",2018+3-_xlfn.IFNA(INDEX(Draft2018[Net Keeper Count],MATCH(RosterPlan25[[#This Row],[PLAYER]],Draft2018[PLAYER],0)),0))</f>
        <v>2020</v>
      </c>
      <c r="I64" s="42">
        <f>ROUNDDOWN(RosterPlan25[[#This Row],[Optimal $]]*IF(RosterPlan25[Contract]="Rookie",0.3,0.15),0)</f>
        <v>6</v>
      </c>
      <c r="J64" s="36">
        <f>IF(RosterPlan25[[#This Row],[SOURCE]]="Draft",INDEX(draft_2019[salary],MATCH(RosterPlan25[[#This Row],[PLAYER]],draft_2019[placeholder_name],0)),MAX(RosterPlan25[[#This Row],[Current $]]+RosterPlan25[[#This Row],[$↑ VAR]],1))</f>
        <v>9</v>
      </c>
      <c r="K64" s="38">
        <f>_xlfn.IFNA(IF(RosterPlan25[[#This Row],[POS]]="K",0,INDEX(Proj2019[VARG],MATCH(RosterPlan25[[#This Row],[PLAYER]],Proj2019[PLAYER],0))),0)</f>
        <v>3.6337499999999991</v>
      </c>
      <c r="L64" s="39" t="s">
        <v>439</v>
      </c>
      <c r="M64" s="36">
        <f>_xlfn.IFNA(INDEX(Draft2018[Net Keeper Count],MATCH(RosterPlan25[[#This Row],[PLAYER]],Draft2018[PLAYER],0)),0)+IF(RosterPlan25[[#This Row],[KEEPER / RFA]]="K",1,0)</f>
        <v>2</v>
      </c>
      <c r="N64" s="39"/>
      <c r="O64">
        <f>IF(RosterPlan25[[#This Row],[VAR/G]]&gt;0,ROUND($W$29*RosterPlan25[[#This Row],[VAR/G]],0),0)+1</f>
        <v>40</v>
      </c>
      <c r="P64" s="36">
        <f>RosterPlan25[[#This Row],[Optimal $]]-RosterPlan25[[#This Row],[2019 $]]</f>
        <v>31</v>
      </c>
      <c r="Q64" s="36">
        <f>IF(OR(RosterPlan25[[#This Row],[SOURCE]]="Rookie",RosterPlan25[[#This Row],[POS]]="K"),0,RosterPlan25[[#This Row],[VAR/G]]+3.3)</f>
        <v>6.933749999999999</v>
      </c>
      <c r="R64" s="36">
        <f>IF(RosterPlan25[[#This Row],[VAW/G]]&gt;0,ROUND(RosterPlan25[[#This Row],[VAW/G]]*$W$56,0)+1,1)</f>
        <v>35</v>
      </c>
      <c r="S64" s="43">
        <f>RosterPlan25[[#This Row],[VAWG Market $]]-_xlfn.IFNA(RosterPlan25[[#This Row],[2019 $]],1)</f>
        <v>26</v>
      </c>
      <c r="T64" s="36">
        <f>IF(RosterPlan25[[#This Row],[VAR/G]]&gt;0,1+ROUND(RosterPlan25[[#This Row],[VAR/G]]*IF(RosterPlan25[[#This Row],[KEEPER / RFA]]="K",($W$34+RosterPlan25[[#This Row],[2019 $]]-1)/($W$25+RosterPlan25[[#This Row],[VAR/G]]),$W$35),0),1)</f>
        <v>54</v>
      </c>
      <c r="AK64"/>
      <c r="AL64"/>
      <c r="AM64"/>
      <c r="AN64"/>
      <c r="AO64"/>
      <c r="AP64"/>
    </row>
    <row r="65" spans="1:42" x14ac:dyDescent="0.3">
      <c r="A65" s="36" t="str">
        <f>INDEX(CompositeRoster[display_name],MATCH(RosterPlan25[[#This Row],[PLAYER]],CompositeRoster[full_name],0))</f>
        <v>docopp</v>
      </c>
      <c r="B65" t="s">
        <v>2278</v>
      </c>
      <c r="C65" t="str">
        <f>INDEX(CompositeRoster[team],MATCH(RosterPlan25[[#This Row],[PLAYER]],CompositeRoster[full_name],0))&amp;""</f>
        <v>NE</v>
      </c>
      <c r="D65" t="str">
        <f>INDEX(CompositeRoster[position],MATCH(RosterPlan25[[#This Row],[PLAYER]],CompositeRoster[full_name],0))&amp;""</f>
        <v>RB</v>
      </c>
      <c r="E65" t="str">
        <f>INDEX(CompositeRoster[source],MATCH(RosterPlan25[[#This Row],[PLAYER]],CompositeRoster[full_name],0))</f>
        <v>Roster</v>
      </c>
      <c r="F65" s="42">
        <f>_xlfn.IFNA(INDEX(Draft2018[PRICE], MATCH(RosterPlan25[[#This Row],[PLAYER]],Draft2018[PLAYER],0)),0)</f>
        <v>6</v>
      </c>
      <c r="G65" s="42" t="str">
        <f>_xlfn.IFNA(INDEX(Draft2018[Current Contract],MATCH(RosterPlan25[[#This Row],[PLAYER]],Draft2018[PLAYER],0)),"Undrafted")</f>
        <v>Rookie</v>
      </c>
      <c r="H65" s="42" t="str">
        <f>IF(RosterPlan25[[#This Row],[Contract]]="Rookie","",2018+3-_xlfn.IFNA(INDEX(Draft2018[Net Keeper Count],MATCH(RosterPlan25[[#This Row],[PLAYER]],Draft2018[PLAYER],0)),0))</f>
        <v/>
      </c>
      <c r="I65" s="42">
        <f>ROUNDDOWN(RosterPlan25[[#This Row],[Optimal $]]*IF(RosterPlan25[Contract]="Rookie",0.3,0.15),0)</f>
        <v>11</v>
      </c>
      <c r="J65">
        <f>IF(RosterPlan25[[#This Row],[SOURCE]]="Draft",INDEX(draft_2019[salary],MATCH(RosterPlan25[[#This Row],[PLAYER]],draft_2019[placeholder_name],0)),MAX(RosterPlan25[[#This Row],[Current $]]+RosterPlan25[[#This Row],[$↑ VAR]],1))</f>
        <v>17</v>
      </c>
      <c r="K65" s="38">
        <f>_xlfn.IFNA(IF(RosterPlan25[[#This Row],[POS]]="K",0,INDEX(Proj2019[VARG],MATCH(RosterPlan25[[#This Row],[PLAYER]],Proj2019[PLAYER],0))),0)</f>
        <v>3.3018750000000026</v>
      </c>
      <c r="L65" s="39" t="s">
        <v>439</v>
      </c>
      <c r="M65">
        <f>_xlfn.IFNA(INDEX(Draft2018[Net Keeper Count],MATCH(RosterPlan25[[#This Row],[PLAYER]],Draft2018[PLAYER],0)),0)+IF(RosterPlan25[[#This Row],[KEEPER / RFA]]="K",1,0)</f>
        <v>1</v>
      </c>
      <c r="N65" s="39"/>
      <c r="O65" s="36">
        <f>IF(RosterPlan25[[#This Row],[VAR/G]]&gt;0,ROUND($W$29*RosterPlan25[[#This Row],[VAR/G]],0),0)+1</f>
        <v>37</v>
      </c>
      <c r="P65" s="36">
        <f>RosterPlan25[[#This Row],[Optimal $]]-RosterPlan25[[#This Row],[2019 $]]</f>
        <v>20</v>
      </c>
      <c r="Q65" s="36">
        <f>IF(OR(RosterPlan25[[#This Row],[SOURCE]]="Rookie",RosterPlan25[[#This Row],[POS]]="K"),0,RosterPlan25[[#This Row],[VAR/G]]+3.3)</f>
        <v>6.6018750000000024</v>
      </c>
      <c r="R65" s="36">
        <f>IF(RosterPlan25[[#This Row],[VAW/G]]&gt;0,ROUND(RosterPlan25[[#This Row],[VAW/G]]*$W$56,0)+1,1)</f>
        <v>33</v>
      </c>
      <c r="S65" s="43">
        <f>RosterPlan25[[#This Row],[VAWG Market $]]-_xlfn.IFNA(RosterPlan25[[#This Row],[2019 $]],1)</f>
        <v>16</v>
      </c>
      <c r="T65" s="36">
        <f>IF(RosterPlan25[[#This Row],[VAR/G]]&gt;0,1+ROUND(RosterPlan25[[#This Row],[VAR/G]]*IF(RosterPlan25[[#This Row],[KEEPER / RFA]]="K",($W$34+RosterPlan25[[#This Row],[2019 $]]-1)/($W$25+RosterPlan25[[#This Row],[VAR/G]]),$W$35),0),1)</f>
        <v>50</v>
      </c>
      <c r="AK65"/>
      <c r="AL65"/>
      <c r="AM65"/>
      <c r="AN65"/>
      <c r="AO65"/>
      <c r="AP65"/>
    </row>
    <row r="66" spans="1:42" x14ac:dyDescent="0.3">
      <c r="A66" s="36" t="str">
        <f>INDEX(CompositeRoster[display_name],MATCH(RosterPlan25[[#This Row],[PLAYER]],CompositeRoster[full_name],0))</f>
        <v>docopp</v>
      </c>
      <c r="B66" t="s">
        <v>993</v>
      </c>
      <c r="C66" t="str">
        <f>INDEX(CompositeRoster[team],MATCH(RosterPlan25[[#This Row],[PLAYER]],CompositeRoster[full_name],0))&amp;""</f>
        <v>CIN</v>
      </c>
      <c r="D66" t="str">
        <f>INDEX(CompositeRoster[position],MATCH(RosterPlan25[[#This Row],[PLAYER]],CompositeRoster[full_name],0))&amp;""</f>
        <v>WR</v>
      </c>
      <c r="E66" s="36" t="str">
        <f>INDEX(CompositeRoster[source],MATCH(RosterPlan25[[#This Row],[PLAYER]],CompositeRoster[full_name],0))</f>
        <v>Roster</v>
      </c>
      <c r="F66" s="42">
        <f>_xlfn.IFNA(INDEX(Draft2018[PRICE], MATCH(RosterPlan25[[#This Row],[PLAYER]],Draft2018[PLAYER],0)),0)</f>
        <v>82</v>
      </c>
      <c r="G66" s="42" t="str">
        <f>_xlfn.IFNA(INDEX(Draft2018[Current Contract],MATCH(RosterPlan25[[#This Row],[PLAYER]],Draft2018[PLAYER],0)),"Undrafted")</f>
        <v>Auction</v>
      </c>
      <c r="H66" s="42">
        <f>IF(RosterPlan25[[#This Row],[Contract]]="Rookie","",2018+3-_xlfn.IFNA(INDEX(Draft2018[Net Keeper Count],MATCH(RosterPlan25[[#This Row],[PLAYER]],Draft2018[PLAYER],0)),0))</f>
        <v>2019</v>
      </c>
      <c r="I66" s="42">
        <f>ROUNDDOWN(RosterPlan25[[#This Row],[Optimal $]]*IF(RosterPlan25[Contract]="Rookie",0.3,0.15),0)</f>
        <v>4</v>
      </c>
      <c r="J66" s="36">
        <f>IF(RosterPlan25[[#This Row],[SOURCE]]="Draft",INDEX(draft_2019[salary],MATCH(RosterPlan25[[#This Row],[PLAYER]],draft_2019[placeholder_name],0)),MAX(RosterPlan25[[#This Row],[Current $]]+RosterPlan25[[#This Row],[$↑ VAR]],1))</f>
        <v>86</v>
      </c>
      <c r="K66" s="38">
        <f>_xlfn.IFNA(IF(RosterPlan25[[#This Row],[POS]]="K",0,INDEX(Proj2019[VARG],MATCH(RosterPlan25[[#This Row],[PLAYER]],Proj2019[PLAYER],0))),0)</f>
        <v>2.9787499999999989</v>
      </c>
      <c r="L66" s="39"/>
      <c r="M66" s="36">
        <f>_xlfn.IFNA(INDEX(Draft2018[Net Keeper Count],MATCH(RosterPlan25[[#This Row],[PLAYER]],Draft2018[PLAYER],0)),0)+IF(RosterPlan25[[#This Row],[KEEPER / RFA]]="K",1,0)</f>
        <v>2</v>
      </c>
      <c r="N66" s="39"/>
      <c r="O66">
        <f>IF(RosterPlan25[[#This Row],[VAR/G]]&gt;0,ROUND($W$29*RosterPlan25[[#This Row],[VAR/G]],0),0)+1</f>
        <v>33</v>
      </c>
      <c r="P66" s="36">
        <f>RosterPlan25[[#This Row],[Optimal $]]-RosterPlan25[[#This Row],[2019 $]]</f>
        <v>-53</v>
      </c>
      <c r="Q66" s="36">
        <f>IF(OR(RosterPlan25[[#This Row],[SOURCE]]="Rookie",RosterPlan25[[#This Row],[POS]]="K"),0,RosterPlan25[[#This Row],[VAR/G]]+3.3)</f>
        <v>6.2787499999999987</v>
      </c>
      <c r="R66" s="36">
        <f>IF(RosterPlan25[[#This Row],[VAW/G]]&gt;0,ROUND(RosterPlan25[[#This Row],[VAW/G]]*$W$56,0)+1,1)</f>
        <v>32</v>
      </c>
      <c r="S66" s="43">
        <f>RosterPlan25[[#This Row],[VAWG Market $]]-_xlfn.IFNA(RosterPlan25[[#This Row],[2019 $]],1)</f>
        <v>-54</v>
      </c>
      <c r="T66" s="36">
        <f>IF(RosterPlan25[[#This Row],[VAR/G]]&gt;0,1+ROUND(RosterPlan25[[#This Row],[VAR/G]]*IF(RosterPlan25[[#This Row],[KEEPER / RFA]]="K",($W$34+RosterPlan25[[#This Row],[2019 $]]-1)/($W$25+RosterPlan25[[#This Row],[VAR/G]]),$W$35),0),1)</f>
        <v>46</v>
      </c>
      <c r="AK66"/>
      <c r="AL66"/>
      <c r="AM66"/>
      <c r="AN66"/>
      <c r="AO66"/>
      <c r="AP66"/>
    </row>
    <row r="67" spans="1:42" x14ac:dyDescent="0.3">
      <c r="A67" s="36" t="str">
        <f>INDEX(CompositeRoster[display_name],MATCH(RosterPlan25[[#This Row],[PLAYER]],CompositeRoster[full_name],0))</f>
        <v>docopp</v>
      </c>
      <c r="B67" t="s">
        <v>5744</v>
      </c>
      <c r="C67" t="str">
        <f>INDEX(CompositeRoster[team],MATCH(RosterPlan25[[#This Row],[PLAYER]],CompositeRoster[full_name],0))&amp;""</f>
        <v>HOU</v>
      </c>
      <c r="D67" t="str">
        <f>INDEX(CompositeRoster[position],MATCH(RosterPlan25[[#This Row],[PLAYER]],CompositeRoster[full_name],0))&amp;""</f>
        <v>QB</v>
      </c>
      <c r="E67" t="str">
        <f>INDEX(CompositeRoster[source],MATCH(RosterPlan25[[#This Row],[PLAYER]],CompositeRoster[full_name],0))</f>
        <v>Roster</v>
      </c>
      <c r="F67" s="42">
        <f>_xlfn.IFNA(INDEX(Draft2018[PRICE], MATCH(RosterPlan25[[#This Row],[PLAYER]],Draft2018[PLAYER],0)),0)</f>
        <v>4</v>
      </c>
      <c r="G67" s="42" t="str">
        <f>_xlfn.IFNA(INDEX(Draft2018[Current Contract],MATCH(RosterPlan25[[#This Row],[PLAYER]],Draft2018[PLAYER],0)),"Undrafted")</f>
        <v>Rookie</v>
      </c>
      <c r="H67" s="42" t="str">
        <f>IF(RosterPlan25[[#This Row],[Contract]]="Rookie","",2018+3-_xlfn.IFNA(INDEX(Draft2018[Net Keeper Count],MATCH(RosterPlan25[[#This Row],[PLAYER]],Draft2018[PLAYER],0)),0))</f>
        <v/>
      </c>
      <c r="I67" s="42">
        <f>ROUNDDOWN(RosterPlan25[[#This Row],[Optimal $]]*IF(RosterPlan25[Contract]="Rookie",0.3,0.15),0)</f>
        <v>7</v>
      </c>
      <c r="J67">
        <f>IF(RosterPlan25[[#This Row],[SOURCE]]="Draft",INDEX(draft_2019[salary],MATCH(RosterPlan25[[#This Row],[PLAYER]],draft_2019[placeholder_name],0)),MAX(RosterPlan25[[#This Row],[Current $]]+RosterPlan25[[#This Row],[$↑ VAR]],1))</f>
        <v>11</v>
      </c>
      <c r="K67" s="38">
        <f>_xlfn.IFNA(IF(RosterPlan25[[#This Row],[POS]]="K",0,INDEX(Proj2019[VARG],MATCH(RosterPlan25[[#This Row],[PLAYER]],Proj2019[PLAYER],0))),0)</f>
        <v>2.2304999999999993</v>
      </c>
      <c r="L67" s="39" t="s">
        <v>439</v>
      </c>
      <c r="M67" s="36">
        <f>_xlfn.IFNA(INDEX(Draft2018[Net Keeper Count],MATCH(RosterPlan25[[#This Row],[PLAYER]],Draft2018[PLAYER],0)),0)+IF(RosterPlan25[[#This Row],[KEEPER / RFA]]="K",1,0)</f>
        <v>2</v>
      </c>
      <c r="N67" s="39"/>
      <c r="O67" s="36">
        <f>IF(RosterPlan25[[#This Row],[VAR/G]]&gt;0,ROUND($W$29*RosterPlan25[[#This Row],[VAR/G]],0),0)+1</f>
        <v>25</v>
      </c>
      <c r="P67" s="36">
        <f>RosterPlan25[[#This Row],[Optimal $]]-RosterPlan25[[#This Row],[2019 $]]</f>
        <v>14</v>
      </c>
      <c r="Q67" s="36">
        <f>IF(OR(RosterPlan25[[#This Row],[SOURCE]]="Rookie",RosterPlan25[[#This Row],[POS]]="K"),0,RosterPlan25[[#This Row],[VAR/G]]+3.3)</f>
        <v>5.5304999999999991</v>
      </c>
      <c r="R67" s="36">
        <f>IF(RosterPlan25[[#This Row],[VAW/G]]&gt;0,ROUND(RosterPlan25[[#This Row],[VAW/G]]*$W$56,0)+1,1)</f>
        <v>28</v>
      </c>
      <c r="S67" s="43">
        <f>RosterPlan25[[#This Row],[VAWG Market $]]-_xlfn.IFNA(RosterPlan25[[#This Row],[2019 $]],1)</f>
        <v>17</v>
      </c>
      <c r="T67" s="36">
        <f>IF(RosterPlan25[[#This Row],[VAR/G]]&gt;0,1+ROUND(RosterPlan25[[#This Row],[VAR/G]]*IF(RosterPlan25[[#This Row],[KEEPER / RFA]]="K",($W$34+RosterPlan25[[#This Row],[2019 $]]-1)/($W$25+RosterPlan25[[#This Row],[VAR/G]]),$W$35),0),1)</f>
        <v>34</v>
      </c>
      <c r="AK67"/>
      <c r="AL67"/>
      <c r="AM67"/>
      <c r="AN67"/>
      <c r="AO67"/>
      <c r="AP67"/>
    </row>
    <row r="68" spans="1:42" x14ac:dyDescent="0.3">
      <c r="A68" s="36" t="str">
        <f>INDEX(CompositeRoster[display_name],MATCH(RosterPlan25[[#This Row],[PLAYER]],CompositeRoster[full_name],0))</f>
        <v>docopp</v>
      </c>
      <c r="B68" t="s">
        <v>8763</v>
      </c>
      <c r="C68" t="str">
        <f>INDEX(CompositeRoster[team],MATCH(RosterPlan25[[#This Row],[PLAYER]],CompositeRoster[full_name],0))&amp;""</f>
        <v>CLE</v>
      </c>
      <c r="D68" t="str">
        <f>INDEX(CompositeRoster[position],MATCH(RosterPlan25[[#This Row],[PLAYER]],CompositeRoster[full_name],0))&amp;""</f>
        <v>TE</v>
      </c>
      <c r="E68" s="36" t="str">
        <f>INDEX(CompositeRoster[source],MATCH(RosterPlan25[[#This Row],[PLAYER]],CompositeRoster[full_name],0))</f>
        <v>Roster</v>
      </c>
      <c r="F68" s="42">
        <f>_xlfn.IFNA(INDEX(Draft2018[PRICE], MATCH(RosterPlan25[[#This Row],[PLAYER]],Draft2018[PLAYER],0)),0)</f>
        <v>4</v>
      </c>
      <c r="G68" s="42" t="str">
        <f>_xlfn.IFNA(INDEX(Draft2018[Current Contract],MATCH(RosterPlan25[[#This Row],[PLAYER]],Draft2018[PLAYER],0)),"Undrafted")</f>
        <v>Rookie</v>
      </c>
      <c r="H68" s="42" t="str">
        <f>IF(RosterPlan25[[#This Row],[Contract]]="Rookie","",2018+3-_xlfn.IFNA(INDEX(Draft2018[Net Keeper Count],MATCH(RosterPlan25[[#This Row],[PLAYER]],Draft2018[PLAYER],0)),0))</f>
        <v/>
      </c>
      <c r="I68" s="42">
        <f>ROUNDDOWN(RosterPlan25[[#This Row],[Optimal $]]*IF(RosterPlan25[Contract]="Rookie",0.3,0.15),0)</f>
        <v>2</v>
      </c>
      <c r="J68" s="36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68" s="38">
        <f>_xlfn.IFNA(IF(RosterPlan25[[#This Row],[POS]]="K",0,INDEX(Proj2019[VARG],MATCH(RosterPlan25[[#This Row],[PLAYER]],Proj2019[PLAYER],0))),0)</f>
        <v>0.57624999999999993</v>
      </c>
      <c r="L68" s="39" t="s">
        <v>439</v>
      </c>
      <c r="M68" s="36">
        <f>_xlfn.IFNA(INDEX(Draft2018[Net Keeper Count],MATCH(RosterPlan25[[#This Row],[PLAYER]],Draft2018[PLAYER],0)),0)+IF(RosterPlan25[[#This Row],[KEEPER / RFA]]="K",1,0)</f>
        <v>2</v>
      </c>
      <c r="N68" s="39"/>
      <c r="O68">
        <f>IF(RosterPlan25[[#This Row],[VAR/G]]&gt;0,ROUND($W$29*RosterPlan25[[#This Row],[VAR/G]],0),0)+1</f>
        <v>7</v>
      </c>
      <c r="P68" s="36">
        <f>RosterPlan25[[#This Row],[Optimal $]]-RosterPlan25[[#This Row],[2019 $]]</f>
        <v>1</v>
      </c>
      <c r="Q68" s="36">
        <f>IF(OR(RosterPlan25[[#This Row],[SOURCE]]="Rookie",RosterPlan25[[#This Row],[POS]]="K"),0,RosterPlan25[[#This Row],[VAR/G]]+3.3)</f>
        <v>3.8762499999999998</v>
      </c>
      <c r="R68" s="36">
        <f>IF(RosterPlan25[[#This Row],[VAW/G]]&gt;0,ROUND(RosterPlan25[[#This Row],[VAW/G]]*$W$56,0)+1,1)</f>
        <v>20</v>
      </c>
      <c r="S68" s="43">
        <f>RosterPlan25[[#This Row],[VAWG Market $]]-_xlfn.IFNA(RosterPlan25[[#This Row],[2019 $]],1)</f>
        <v>14</v>
      </c>
      <c r="T68" s="36">
        <f>IF(RosterPlan25[[#This Row],[VAR/G]]&gt;0,1+ROUND(RosterPlan25[[#This Row],[VAR/G]]*IF(RosterPlan25[[#This Row],[KEEPER / RFA]]="K",($W$34+RosterPlan25[[#This Row],[2019 $]]-1)/($W$25+RosterPlan25[[#This Row],[VAR/G]]),$W$35),0),1)</f>
        <v>10</v>
      </c>
      <c r="AK68"/>
      <c r="AL68"/>
      <c r="AM68"/>
      <c r="AN68"/>
      <c r="AO68"/>
      <c r="AP68"/>
    </row>
    <row r="69" spans="1:42" x14ac:dyDescent="0.3">
      <c r="A69" s="36" t="str">
        <f>INDEX(CompositeRoster[display_name],MATCH(RosterPlan25[[#This Row],[PLAYER]],CompositeRoster[full_name],0))</f>
        <v>docopp</v>
      </c>
      <c r="B69" t="s">
        <v>8886</v>
      </c>
      <c r="C69" t="str">
        <f>INDEX(CompositeRoster[team],MATCH(RosterPlan25[[#This Row],[PLAYER]],CompositeRoster[full_name],0))&amp;""</f>
        <v>HOU</v>
      </c>
      <c r="D69" t="str">
        <f>INDEX(CompositeRoster[position],MATCH(RosterPlan25[[#This Row],[PLAYER]],CompositeRoster[full_name],0))&amp;""</f>
        <v>WR</v>
      </c>
      <c r="E69" t="str">
        <f>INDEX(CompositeRoster[source],MATCH(RosterPlan25[[#This Row],[PLAYER]],CompositeRoster[full_name],0))</f>
        <v>Roster</v>
      </c>
      <c r="F69" s="42">
        <f>_xlfn.IFNA(INDEX(Draft2018[PRICE], MATCH(RosterPlan25[[#This Row],[PLAYER]],Draft2018[PLAYER],0)),0)</f>
        <v>1</v>
      </c>
      <c r="G69" s="42" t="str">
        <f>_xlfn.IFNA(INDEX(Draft2018[Current Contract],MATCH(RosterPlan25[[#This Row],[PLAYER]],Draft2018[PLAYER],0)),"Undrafted")</f>
        <v>Undrafted</v>
      </c>
      <c r="H69" s="42">
        <f>IF(RosterPlan25[[#This Row],[Contract]]="Rookie","",2018+3-_xlfn.IFNA(INDEX(Draft2018[Net Keeper Count],MATCH(RosterPlan25[[#This Row],[PLAYER]],Draft2018[PLAYER],0)),0))</f>
        <v>2019</v>
      </c>
      <c r="I69" s="42">
        <f>ROUNDDOWN(RosterPlan25[[#This Row],[Optimal $]]*IF(RosterPlan25[Contract]="Rookie",0.3,0.15),0)</f>
        <v>0</v>
      </c>
      <c r="J69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69" s="38">
        <f>_xlfn.IFNA(IF(RosterPlan25[[#This Row],[POS]]="K",0,INDEX(Proj2019[VARG],MATCH(RosterPlan25[[#This Row],[PLAYER]],Proj2019[PLAYER],0))),0)</f>
        <v>0.15125000000000011</v>
      </c>
      <c r="L69" s="39"/>
      <c r="M69">
        <f>_xlfn.IFNA(INDEX(Draft2018[Net Keeper Count],MATCH(RosterPlan25[[#This Row],[PLAYER]],Draft2018[PLAYER],0)),0)+IF(RosterPlan25[[#This Row],[KEEPER / RFA]]="K",1,0)</f>
        <v>2</v>
      </c>
      <c r="N69" s="39"/>
      <c r="O69" s="36">
        <f>IF(RosterPlan25[[#This Row],[VAR/G]]&gt;0,ROUND($W$29*RosterPlan25[[#This Row],[VAR/G]],0),0)+1</f>
        <v>3</v>
      </c>
      <c r="P69" s="36">
        <f>RosterPlan25[[#This Row],[Optimal $]]-RosterPlan25[[#This Row],[2019 $]]</f>
        <v>2</v>
      </c>
      <c r="Q69" s="36">
        <f>IF(OR(RosterPlan25[[#This Row],[SOURCE]]="Rookie",RosterPlan25[[#This Row],[POS]]="K"),0,RosterPlan25[[#This Row],[VAR/G]]+3.3)</f>
        <v>3.4512499999999999</v>
      </c>
      <c r="R69" s="36">
        <f>IF(RosterPlan25[[#This Row],[VAW/G]]&gt;0,ROUND(RosterPlan25[[#This Row],[VAW/G]]*$W$56,0)+1,1)</f>
        <v>18</v>
      </c>
      <c r="S69" s="43">
        <f>RosterPlan25[[#This Row],[VAWG Market $]]-_xlfn.IFNA(RosterPlan25[[#This Row],[2019 $]],1)</f>
        <v>17</v>
      </c>
      <c r="T69" s="36">
        <f>IF(RosterPlan25[[#This Row],[VAR/G]]&gt;0,1+ROUND(RosterPlan25[[#This Row],[VAR/G]]*IF(RosterPlan25[[#This Row],[KEEPER / RFA]]="K",($W$34+RosterPlan25[[#This Row],[2019 $]]-1)/($W$25+RosterPlan25[[#This Row],[VAR/G]]),$W$35),0),1)</f>
        <v>3</v>
      </c>
      <c r="AK69"/>
      <c r="AL69"/>
      <c r="AM69"/>
      <c r="AN69"/>
      <c r="AO69"/>
      <c r="AP69"/>
    </row>
    <row r="70" spans="1:42" x14ac:dyDescent="0.3">
      <c r="A70" s="36" t="str">
        <f>INDEX(CompositeRoster[display_name],MATCH(RosterPlan25[[#This Row],[PLAYER]],CompositeRoster[full_name],0))</f>
        <v>docopp</v>
      </c>
      <c r="B70" t="s">
        <v>5667</v>
      </c>
      <c r="C70" t="str">
        <f>INDEX(CompositeRoster[team],MATCH(RosterPlan25[[#This Row],[PLAYER]],CompositeRoster[full_name],0))&amp;""</f>
        <v>CLE</v>
      </c>
      <c r="D70" t="str">
        <f>INDEX(CompositeRoster[position],MATCH(RosterPlan25[[#This Row],[PLAYER]],CompositeRoster[full_name],0))&amp;""</f>
        <v>WR</v>
      </c>
      <c r="E70" s="36" t="str">
        <f>INDEX(CompositeRoster[source],MATCH(RosterPlan25[[#This Row],[PLAYER]],CompositeRoster[full_name],0))</f>
        <v>Roster</v>
      </c>
      <c r="F70" s="42">
        <f>_xlfn.IFNA(INDEX(Draft2018[PRICE], MATCH(RosterPlan25[[#This Row],[PLAYER]],Draft2018[PLAYER],0)),0)</f>
        <v>3</v>
      </c>
      <c r="G70" s="42" t="str">
        <f>_xlfn.IFNA(INDEX(Draft2018[Current Contract],MATCH(RosterPlan25[[#This Row],[PLAYER]],Draft2018[PLAYER],0)),"Undrafted")</f>
        <v>Rookie</v>
      </c>
      <c r="H70" s="42" t="str">
        <f>IF(RosterPlan25[[#This Row],[Contract]]="Rookie","",2018+3-_xlfn.IFNA(INDEX(Draft2018[Net Keeper Count],MATCH(RosterPlan25[[#This Row],[PLAYER]],Draft2018[PLAYER],0)),0))</f>
        <v/>
      </c>
      <c r="I70" s="42">
        <f>ROUNDDOWN(RosterPlan25[[#This Row],[Optimal $]]*IF(RosterPlan25[Contract]="Rookie",0.3,0.15),0)</f>
        <v>0</v>
      </c>
      <c r="J70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70" s="38">
        <f>_xlfn.IFNA(IF(RosterPlan25[[#This Row],[POS]]="K",0,INDEX(Proj2019[VARG],MATCH(RosterPlan25[[#This Row],[PLAYER]],Proj2019[PLAYER],0))),0)</f>
        <v>0</v>
      </c>
      <c r="L70" s="39" t="s">
        <v>439</v>
      </c>
      <c r="M70" s="36">
        <f>_xlfn.IFNA(INDEX(Draft2018[Net Keeper Count],MATCH(RosterPlan25[[#This Row],[PLAYER]],Draft2018[PLAYER],0)),0)+IF(RosterPlan25[[#This Row],[KEEPER / RFA]]="K",1,0)</f>
        <v>1</v>
      </c>
      <c r="N70" s="39"/>
      <c r="O70">
        <f>IF(RosterPlan25[[#This Row],[VAR/G]]&gt;0,ROUND($W$29*RosterPlan25[[#This Row],[VAR/G]],0),0)+1</f>
        <v>1</v>
      </c>
      <c r="P70" s="36">
        <f>RosterPlan25[[#This Row],[Optimal $]]-RosterPlan25[[#This Row],[2019 $]]</f>
        <v>-2</v>
      </c>
      <c r="Q70" s="36">
        <f>IF(OR(RosterPlan25[[#This Row],[SOURCE]]="Rookie",RosterPlan25[[#This Row],[POS]]="K"),0,RosterPlan25[[#This Row],[VAR/G]]+3.3)</f>
        <v>3.3</v>
      </c>
      <c r="R70" s="36">
        <f>IF(RosterPlan25[[#This Row],[VAW/G]]&gt;0,ROUND(RosterPlan25[[#This Row],[VAW/G]]*$W$56,0)+1,1)</f>
        <v>17</v>
      </c>
      <c r="S70" s="43">
        <f>RosterPlan25[[#This Row],[VAWG Market $]]-_xlfn.IFNA(RosterPlan25[[#This Row],[2019 $]],1)</f>
        <v>14</v>
      </c>
      <c r="T7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0"/>
      <c r="AL70"/>
      <c r="AM70"/>
      <c r="AN70"/>
      <c r="AO70"/>
      <c r="AP70"/>
    </row>
    <row r="71" spans="1:42" x14ac:dyDescent="0.3">
      <c r="A71" s="36" t="str">
        <f>INDEX(CompositeRoster[display_name],MATCH(RosterPlan25[[#This Row],[PLAYER]],CompositeRoster[full_name],0))</f>
        <v>docopp</v>
      </c>
      <c r="B71" t="s">
        <v>7311</v>
      </c>
      <c r="C71" t="str">
        <f>INDEX(CompositeRoster[team],MATCH(RosterPlan25[[#This Row],[PLAYER]],CompositeRoster[full_name],0))&amp;""</f>
        <v>NYJ</v>
      </c>
      <c r="D71" t="str">
        <f>INDEX(CompositeRoster[position],MATCH(RosterPlan25[[#This Row],[PLAYER]],CompositeRoster[full_name],0))&amp;""</f>
        <v>RB</v>
      </c>
      <c r="E71" t="str">
        <f>INDEX(CompositeRoster[source],MATCH(RosterPlan25[[#This Row],[PLAYER]],CompositeRoster[full_name],0))</f>
        <v>Roster</v>
      </c>
      <c r="F71" s="42">
        <f>_xlfn.IFNA(INDEX(Draft2018[PRICE], MATCH(RosterPlan25[[#This Row],[PLAYER]],Draft2018[PLAYER],0)),0)</f>
        <v>1</v>
      </c>
      <c r="G71" s="42" t="str">
        <f>_xlfn.IFNA(INDEX(Draft2018[Current Contract],MATCH(RosterPlan25[[#This Row],[PLAYER]],Draft2018[PLAYER],0)),"Undrafted")</f>
        <v>Auction</v>
      </c>
      <c r="H71" s="42">
        <f>IF(RosterPlan25[[#This Row],[Contract]]="Rookie","",2018+3-_xlfn.IFNA(INDEX(Draft2018[Net Keeper Count],MATCH(RosterPlan25[[#This Row],[PLAYER]],Draft2018[PLAYER],0)),0))</f>
        <v>2021</v>
      </c>
      <c r="I71" s="42">
        <f>ROUNDDOWN(RosterPlan25[[#This Row],[Optimal $]]*IF(RosterPlan25[Contract]="Rookie",0.3,0.15),0)</f>
        <v>0</v>
      </c>
      <c r="J7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71" s="38">
        <f>_xlfn.IFNA(IF(RosterPlan25[[#This Row],[POS]]="K",0,INDEX(Proj2019[VARG],MATCH(RosterPlan25[[#This Row],[PLAYER]],Proj2019[PLAYER],0))),0)</f>
        <v>0</v>
      </c>
      <c r="L71" s="39" t="s">
        <v>439</v>
      </c>
      <c r="M71" s="36">
        <f>_xlfn.IFNA(INDEX(Draft2018[Net Keeper Count],MATCH(RosterPlan25[[#This Row],[PLAYER]],Draft2018[PLAYER],0)),0)+IF(RosterPlan25[[#This Row],[KEEPER / RFA]]="K",1,0)</f>
        <v>1</v>
      </c>
      <c r="N71" s="39"/>
      <c r="O71" s="36">
        <f>IF(RosterPlan25[[#This Row],[VAR/G]]&gt;0,ROUND($W$29*RosterPlan25[[#This Row],[VAR/G]],0),0)+1</f>
        <v>1</v>
      </c>
      <c r="P71" s="36">
        <f>RosterPlan25[[#This Row],[Optimal $]]-RosterPlan25[[#This Row],[2019 $]]</f>
        <v>0</v>
      </c>
      <c r="Q71" s="36">
        <f>IF(OR(RosterPlan25[[#This Row],[SOURCE]]="Rookie",RosterPlan25[[#This Row],[POS]]="K"),0,RosterPlan25[[#This Row],[VAR/G]]+3.3)</f>
        <v>3.3</v>
      </c>
      <c r="R71" s="36">
        <f>IF(RosterPlan25[[#This Row],[VAW/G]]&gt;0,ROUND(RosterPlan25[[#This Row],[VAW/G]]*$W$56,0)+1,1)</f>
        <v>17</v>
      </c>
      <c r="S71" s="43">
        <f>RosterPlan25[[#This Row],[VAWG Market $]]-_xlfn.IFNA(RosterPlan25[[#This Row],[2019 $]],1)</f>
        <v>16</v>
      </c>
      <c r="T7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1"/>
      <c r="AL71"/>
      <c r="AM71"/>
      <c r="AN71"/>
      <c r="AO71"/>
      <c r="AP71"/>
    </row>
    <row r="72" spans="1:42" x14ac:dyDescent="0.3">
      <c r="A72" s="36" t="str">
        <f>INDEX(CompositeRoster[display_name],MATCH(RosterPlan25[[#This Row],[PLAYER]],CompositeRoster[full_name],0))</f>
        <v>docopp</v>
      </c>
      <c r="B72" t="s">
        <v>4195</v>
      </c>
      <c r="C72" t="str">
        <f>INDEX(CompositeRoster[team],MATCH(RosterPlan25[[#This Row],[PLAYER]],CompositeRoster[full_name],0))&amp;""</f>
        <v>NO</v>
      </c>
      <c r="D72" t="str">
        <f>INDEX(CompositeRoster[position],MATCH(RosterPlan25[[#This Row],[PLAYER]],CompositeRoster[full_name],0))&amp;""</f>
        <v>WR</v>
      </c>
      <c r="E72" t="str">
        <f>INDEX(CompositeRoster[source],MATCH(RosterPlan25[[#This Row],[PLAYER]],CompositeRoster[full_name],0))</f>
        <v>Roster</v>
      </c>
      <c r="F72" s="42">
        <f>_xlfn.IFNA(INDEX(Draft2018[PRICE], MATCH(RosterPlan25[[#This Row],[PLAYER]],Draft2018[PLAYER],0)),0)</f>
        <v>1</v>
      </c>
      <c r="G72" s="42" t="str">
        <f>_xlfn.IFNA(INDEX(Draft2018[Current Contract],MATCH(RosterPlan25[[#This Row],[PLAYER]],Draft2018[PLAYER],0)),"Undrafted")</f>
        <v>Undrafted</v>
      </c>
      <c r="H72" s="42">
        <f>IF(RosterPlan25[[#This Row],[Contract]]="Rookie","",2018+3-_xlfn.IFNA(INDEX(Draft2018[Net Keeper Count],MATCH(RosterPlan25[[#This Row],[PLAYER]],Draft2018[PLAYER],0)),0))</f>
        <v>2019</v>
      </c>
      <c r="I72" s="42">
        <f>ROUNDDOWN(RosterPlan25[[#This Row],[Optimal $]]*IF(RosterPlan25[Contract]="Rookie",0.3,0.15),0)</f>
        <v>0</v>
      </c>
      <c r="J7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72" s="38">
        <f>_xlfn.IFNA(IF(RosterPlan25[[#This Row],[POS]]="K",0,INDEX(Proj2019[VARG],MATCH(RosterPlan25[[#This Row],[PLAYER]],Proj2019[PLAYER],0))),0)</f>
        <v>0</v>
      </c>
      <c r="L72" s="39"/>
      <c r="M72" s="36">
        <f>_xlfn.IFNA(INDEX(Draft2018[Net Keeper Count],MATCH(RosterPlan25[[#This Row],[PLAYER]],Draft2018[PLAYER],0)),0)+IF(RosterPlan25[[#This Row],[KEEPER / RFA]]="K",1,0)</f>
        <v>2</v>
      </c>
      <c r="N72" s="39"/>
      <c r="O72" s="36">
        <f>IF(RosterPlan25[[#This Row],[VAR/G]]&gt;0,ROUND($W$29*RosterPlan25[[#This Row],[VAR/G]],0),0)+1</f>
        <v>1</v>
      </c>
      <c r="P72" s="36">
        <f>RosterPlan25[[#This Row],[Optimal $]]-RosterPlan25[[#This Row],[2019 $]]</f>
        <v>0</v>
      </c>
      <c r="Q72" s="36">
        <f>IF(OR(RosterPlan25[[#This Row],[SOURCE]]="Rookie",RosterPlan25[[#This Row],[POS]]="K"),0,RosterPlan25[[#This Row],[VAR/G]]+3.3)</f>
        <v>3.3</v>
      </c>
      <c r="R72" s="36">
        <f>IF(RosterPlan25[[#This Row],[VAW/G]]&gt;0,ROUND(RosterPlan25[[#This Row],[VAW/G]]*$W$56,0)+1,1)</f>
        <v>17</v>
      </c>
      <c r="S72" s="43">
        <f>RosterPlan25[[#This Row],[VAWG Market $]]-_xlfn.IFNA(RosterPlan25[[#This Row],[2019 $]],1)</f>
        <v>16</v>
      </c>
      <c r="T7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2"/>
      <c r="AL72"/>
      <c r="AM72"/>
      <c r="AN72"/>
      <c r="AO72"/>
      <c r="AP72"/>
    </row>
    <row r="73" spans="1:42" x14ac:dyDescent="0.3">
      <c r="A73" s="36" t="str">
        <f>INDEX(CompositeRoster[display_name],MATCH(RosterPlan25[[#This Row],[PLAYER]],CompositeRoster[full_name],0))</f>
        <v>docopp</v>
      </c>
      <c r="B73" t="s">
        <v>6793</v>
      </c>
      <c r="C73" t="str">
        <f>INDEX(CompositeRoster[team],MATCH(RosterPlan25[[#This Row],[PLAYER]],CompositeRoster[full_name],0))&amp;""</f>
        <v>CAR</v>
      </c>
      <c r="D73" t="str">
        <f>INDEX(CompositeRoster[position],MATCH(RosterPlan25[[#This Row],[PLAYER]],CompositeRoster[full_name],0))&amp;""</f>
        <v>WR</v>
      </c>
      <c r="E73" t="str">
        <f>INDEX(CompositeRoster[source],MATCH(RosterPlan25[[#This Row],[PLAYER]],CompositeRoster[full_name],0))</f>
        <v>Roster</v>
      </c>
      <c r="F73" s="42">
        <f>_xlfn.IFNA(INDEX(Draft2018[PRICE], MATCH(RosterPlan25[[#This Row],[PLAYER]],Draft2018[PLAYER],0)),0)</f>
        <v>2</v>
      </c>
      <c r="G73" s="42" t="str">
        <f>_xlfn.IFNA(INDEX(Draft2018[Current Contract],MATCH(RosterPlan25[[#This Row],[PLAYER]],Draft2018[PLAYER],0)),"Undrafted")</f>
        <v>Undrafted</v>
      </c>
      <c r="H73" s="42">
        <f>IF(RosterPlan25[[#This Row],[Contract]]="Rookie","",2018+3-_xlfn.IFNA(INDEX(Draft2018[Net Keeper Count],MATCH(RosterPlan25[[#This Row],[PLAYER]],Draft2018[PLAYER],0)),0))</f>
        <v>2019</v>
      </c>
      <c r="I73" s="42">
        <f>ROUNDDOWN(RosterPlan25[[#This Row],[Optimal $]]*IF(RosterPlan25[Contract]="Rookie",0.3,0.15),0)</f>
        <v>0</v>
      </c>
      <c r="J73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73" s="38">
        <f>_xlfn.IFNA(IF(RosterPlan25[[#This Row],[POS]]="K",0,INDEX(Proj2019[VARG],MATCH(RosterPlan25[[#This Row],[PLAYER]],Proj2019[PLAYER],0))),0)</f>
        <v>0</v>
      </c>
      <c r="L73" s="39"/>
      <c r="M73" s="36">
        <f>_xlfn.IFNA(INDEX(Draft2018[Net Keeper Count],MATCH(RosterPlan25[[#This Row],[PLAYER]],Draft2018[PLAYER],0)),0)+IF(RosterPlan25[[#This Row],[KEEPER / RFA]]="K",1,0)</f>
        <v>2</v>
      </c>
      <c r="N73" s="39"/>
      <c r="O73" s="36">
        <f>IF(RosterPlan25[[#This Row],[VAR/G]]&gt;0,ROUND($W$29*RosterPlan25[[#This Row],[VAR/G]],0),0)+1</f>
        <v>1</v>
      </c>
      <c r="P73" s="36">
        <f>RosterPlan25[[#This Row],[Optimal $]]-RosterPlan25[[#This Row],[2019 $]]</f>
        <v>-1</v>
      </c>
      <c r="Q73" s="36">
        <f>IF(OR(RosterPlan25[[#This Row],[SOURCE]]="Rookie",RosterPlan25[[#This Row],[POS]]="K"),0,RosterPlan25[[#This Row],[VAR/G]]+3.3)</f>
        <v>3.3</v>
      </c>
      <c r="R73" s="36">
        <f>IF(RosterPlan25[[#This Row],[VAW/G]]&gt;0,ROUND(RosterPlan25[[#This Row],[VAW/G]]*$W$56,0)+1,1)</f>
        <v>17</v>
      </c>
      <c r="S73" s="43">
        <f>RosterPlan25[[#This Row],[VAWG Market $]]-_xlfn.IFNA(RosterPlan25[[#This Row],[2019 $]],1)</f>
        <v>15</v>
      </c>
      <c r="T7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3"/>
      <c r="AL73"/>
      <c r="AM73"/>
      <c r="AN73"/>
      <c r="AO73"/>
      <c r="AP73"/>
    </row>
    <row r="74" spans="1:42" x14ac:dyDescent="0.3">
      <c r="A74" s="36" t="str">
        <f>INDEX(CompositeRoster[display_name],MATCH(RosterPlan25[[#This Row],[PLAYER]],CompositeRoster[full_name],0))</f>
        <v>docopp</v>
      </c>
      <c r="B74" t="s">
        <v>7840</v>
      </c>
      <c r="C74" t="str">
        <f>INDEX(CompositeRoster[team],MATCH(RosterPlan25[[#This Row],[PLAYER]],CompositeRoster[full_name],0))&amp;""</f>
        <v>NE</v>
      </c>
      <c r="D74" t="str">
        <f>INDEX(CompositeRoster[position],MATCH(RosterPlan25[[#This Row],[PLAYER]],CompositeRoster[full_name],0))&amp;""</f>
        <v>WR</v>
      </c>
      <c r="E74" t="str">
        <f>INDEX(CompositeRoster[source],MATCH(RosterPlan25[[#This Row],[PLAYER]],CompositeRoster[full_name],0))</f>
        <v>Roster</v>
      </c>
      <c r="F74" s="42">
        <f>_xlfn.IFNA(INDEX(Draft2018[PRICE], MATCH(RosterPlan25[[#This Row],[PLAYER]],Draft2018[PLAYER],0)),0)</f>
        <v>49</v>
      </c>
      <c r="G74" s="42" t="str">
        <f>_xlfn.IFNA(INDEX(Draft2018[Current Contract],MATCH(RosterPlan25[[#This Row],[PLAYER]],Draft2018[PLAYER],0)),"Undrafted")</f>
        <v>Auction</v>
      </c>
      <c r="H74" s="42">
        <f>IF(RosterPlan25[[#This Row],[Contract]]="Rookie","",2018+3-_xlfn.IFNA(INDEX(Draft2018[Net Keeper Count],MATCH(RosterPlan25[[#This Row],[PLAYER]],Draft2018[PLAYER],0)),0))</f>
        <v>2019</v>
      </c>
      <c r="I74" s="42">
        <f>ROUNDDOWN(RosterPlan25[[#This Row],[Optimal $]]*IF(RosterPlan25[Contract]="Rookie",0.3,0.15),0)</f>
        <v>0</v>
      </c>
      <c r="J74">
        <f>IF(RosterPlan25[[#This Row],[SOURCE]]="Draft",INDEX(draft_2019[salary],MATCH(RosterPlan25[[#This Row],[PLAYER]],draft_2019[placeholder_name],0)),MAX(RosterPlan25[[#This Row],[Current $]]+RosterPlan25[[#This Row],[$↑ VAR]],1))</f>
        <v>49</v>
      </c>
      <c r="K74" s="38">
        <f>_xlfn.IFNA(IF(RosterPlan25[[#This Row],[POS]]="K",0,INDEX(Proj2019[VARG],MATCH(RosterPlan25[[#This Row],[PLAYER]],Proj2019[PLAYER],0))),0)</f>
        <v>0</v>
      </c>
      <c r="L74" s="39"/>
      <c r="M74" s="36">
        <f>_xlfn.IFNA(INDEX(Draft2018[Net Keeper Count],MATCH(RosterPlan25[[#This Row],[PLAYER]],Draft2018[PLAYER],0)),0)+IF(RosterPlan25[[#This Row],[KEEPER / RFA]]="K",1,0)</f>
        <v>2</v>
      </c>
      <c r="N74" s="39"/>
      <c r="O74" s="36">
        <f>IF(RosterPlan25[[#This Row],[VAR/G]]&gt;0,ROUND($W$29*RosterPlan25[[#This Row],[VAR/G]],0),0)+1</f>
        <v>1</v>
      </c>
      <c r="P74" s="36">
        <f>RosterPlan25[[#This Row],[Optimal $]]-RosterPlan25[[#This Row],[2019 $]]</f>
        <v>-48</v>
      </c>
      <c r="Q74" s="36">
        <f>IF(OR(RosterPlan25[[#This Row],[SOURCE]]="Rookie",RosterPlan25[[#This Row],[POS]]="K"),0,RosterPlan25[[#This Row],[VAR/G]]+3.3)</f>
        <v>3.3</v>
      </c>
      <c r="R74" s="36">
        <f>IF(RosterPlan25[[#This Row],[VAW/G]]&gt;0,ROUND(RosterPlan25[[#This Row],[VAW/G]]*$W$56,0)+1,1)</f>
        <v>17</v>
      </c>
      <c r="S74" s="43">
        <f>RosterPlan25[[#This Row],[VAWG Market $]]-_xlfn.IFNA(RosterPlan25[[#This Row],[2019 $]],1)</f>
        <v>-32</v>
      </c>
      <c r="T7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4"/>
      <c r="AL74"/>
      <c r="AM74"/>
      <c r="AN74"/>
      <c r="AO74"/>
      <c r="AP74"/>
    </row>
    <row r="75" spans="1:42" x14ac:dyDescent="0.3">
      <c r="A75" s="36" t="str">
        <f>INDEX(CompositeRoster[display_name],MATCH(RosterPlan25[[#This Row],[PLAYER]],CompositeRoster[full_name],0))</f>
        <v>docopp</v>
      </c>
      <c r="B75" t="s">
        <v>6536</v>
      </c>
      <c r="C75" t="str">
        <f>INDEX(CompositeRoster[team],MATCH(RosterPlan25[[#This Row],[PLAYER]],CompositeRoster[full_name],0))&amp;""</f>
        <v>BAL</v>
      </c>
      <c r="D75" t="str">
        <f>INDEX(CompositeRoster[position],MATCH(RosterPlan25[[#This Row],[PLAYER]],CompositeRoster[full_name],0))&amp;""</f>
        <v>TE</v>
      </c>
      <c r="E75" t="str">
        <f>INDEX(CompositeRoster[source],MATCH(RosterPlan25[[#This Row],[PLAYER]],CompositeRoster[full_name],0))</f>
        <v>Roster</v>
      </c>
      <c r="F75" s="42">
        <f>_xlfn.IFNA(INDEX(Draft2018[PRICE], MATCH(RosterPlan25[[#This Row],[PLAYER]],Draft2018[PLAYER],0)),0)</f>
        <v>1</v>
      </c>
      <c r="G75" s="42" t="str">
        <f>_xlfn.IFNA(INDEX(Draft2018[Current Contract],MATCH(RosterPlan25[[#This Row],[PLAYER]],Draft2018[PLAYER],0)),"Undrafted")</f>
        <v>Rookie</v>
      </c>
      <c r="H75" s="42" t="str">
        <f>IF(RosterPlan25[[#This Row],[Contract]]="Rookie","",2018+3-_xlfn.IFNA(INDEX(Draft2018[Net Keeper Count],MATCH(RosterPlan25[[#This Row],[PLAYER]],Draft2018[PLAYER],0)),0))</f>
        <v/>
      </c>
      <c r="I75" s="42">
        <f>ROUNDDOWN(RosterPlan25[[#This Row],[Optimal $]]*IF(RosterPlan25[Contract]="Rookie",0.3,0.15),0)</f>
        <v>0</v>
      </c>
      <c r="J75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75" s="38">
        <f>_xlfn.IFNA(IF(RosterPlan25[[#This Row],[POS]]="K",0,INDEX(Proj2019[VARG],MATCH(RosterPlan25[[#This Row],[PLAYER]],Proj2019[PLAYER],0))),0)</f>
        <v>0</v>
      </c>
      <c r="L75" s="39" t="s">
        <v>439</v>
      </c>
      <c r="M75">
        <f>_xlfn.IFNA(INDEX(Draft2018[Net Keeper Count],MATCH(RosterPlan25[[#This Row],[PLAYER]],Draft2018[PLAYER],0)),0)+IF(RosterPlan25[[#This Row],[KEEPER / RFA]]="K",1,0)</f>
        <v>1</v>
      </c>
      <c r="N75" s="39"/>
      <c r="O75" s="36">
        <f>IF(RosterPlan25[[#This Row],[VAR/G]]&gt;0,ROUND($W$29*RosterPlan25[[#This Row],[VAR/G]],0),0)+1</f>
        <v>1</v>
      </c>
      <c r="P75" s="36">
        <f>RosterPlan25[[#This Row],[Optimal $]]-RosterPlan25[[#This Row],[2019 $]]</f>
        <v>0</v>
      </c>
      <c r="Q75" s="36">
        <f>IF(OR(RosterPlan25[[#This Row],[SOURCE]]="Rookie",RosterPlan25[[#This Row],[POS]]="K"),0,RosterPlan25[[#This Row],[VAR/G]]+3.3)</f>
        <v>3.3</v>
      </c>
      <c r="R75" s="36">
        <f>IF(RosterPlan25[[#This Row],[VAW/G]]&gt;0,ROUND(RosterPlan25[[#This Row],[VAW/G]]*$W$56,0)+1,1)</f>
        <v>17</v>
      </c>
      <c r="S75" s="43">
        <f>RosterPlan25[[#This Row],[VAWG Market $]]-_xlfn.IFNA(RosterPlan25[[#This Row],[2019 $]],1)</f>
        <v>16</v>
      </c>
      <c r="T7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5"/>
      <c r="AL75"/>
      <c r="AM75"/>
      <c r="AN75"/>
      <c r="AO75"/>
      <c r="AP75"/>
    </row>
    <row r="76" spans="1:42" x14ac:dyDescent="0.3">
      <c r="A76" s="36" t="str">
        <f>INDEX(CompositeRoster[display_name],MATCH(RosterPlan25[[#This Row],[PLAYER]],CompositeRoster[full_name],0))</f>
        <v>docopp</v>
      </c>
      <c r="B76" t="s">
        <v>1616</v>
      </c>
      <c r="C76" t="str">
        <f>INDEX(CompositeRoster[team],MATCH(RosterPlan25[[#This Row],[PLAYER]],CompositeRoster[full_name],0))&amp;""</f>
        <v>NYJ</v>
      </c>
      <c r="D76" t="str">
        <f>INDEX(CompositeRoster[position],MATCH(RosterPlan25[[#This Row],[PLAYER]],CompositeRoster[full_name],0))&amp;""</f>
        <v>WR</v>
      </c>
      <c r="E76" t="str">
        <f>INDEX(CompositeRoster[source],MATCH(RosterPlan25[[#This Row],[PLAYER]],CompositeRoster[full_name],0))</f>
        <v>Roster</v>
      </c>
      <c r="F76" s="42">
        <f>_xlfn.IFNA(INDEX(Draft2018[PRICE], MATCH(RosterPlan25[[#This Row],[PLAYER]],Draft2018[PLAYER],0)),0)</f>
        <v>3</v>
      </c>
      <c r="G76" s="42" t="str">
        <f>_xlfn.IFNA(INDEX(Draft2018[Current Contract],MATCH(RosterPlan25[[#This Row],[PLAYER]],Draft2018[PLAYER],0)),"Undrafted")</f>
        <v>Auction</v>
      </c>
      <c r="H76" s="42">
        <f>IF(RosterPlan25[[#This Row],[Contract]]="Rookie","",2018+3-_xlfn.IFNA(INDEX(Draft2018[Net Keeper Count],MATCH(RosterPlan25[[#This Row],[PLAYER]],Draft2018[PLAYER],0)),0))</f>
        <v>2019</v>
      </c>
      <c r="I76" s="42">
        <f>ROUNDDOWN(RosterPlan25[[#This Row],[Optimal $]]*IF(RosterPlan25[Contract]="Rookie",0.3,0.15),0)</f>
        <v>0</v>
      </c>
      <c r="J7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76" s="38">
        <f>_xlfn.IFNA(IF(RosterPlan25[[#This Row],[POS]]="K",0,INDEX(Proj2019[VARG],MATCH(RosterPlan25[[#This Row],[PLAYER]],Proj2019[PLAYER],0))),0)</f>
        <v>0</v>
      </c>
      <c r="L76" s="39"/>
      <c r="M76">
        <f>_xlfn.IFNA(INDEX(Draft2018[Net Keeper Count],MATCH(RosterPlan25[[#This Row],[PLAYER]],Draft2018[PLAYER],0)),0)+IF(RosterPlan25[[#This Row],[KEEPER / RFA]]="K",1,0)</f>
        <v>2</v>
      </c>
      <c r="N76" s="39"/>
      <c r="O76" s="36">
        <f>IF(RosterPlan25[[#This Row],[VAR/G]]&gt;0,ROUND($W$29*RosterPlan25[[#This Row],[VAR/G]],0),0)+1</f>
        <v>1</v>
      </c>
      <c r="P76" s="36">
        <f>RosterPlan25[[#This Row],[Optimal $]]-RosterPlan25[[#This Row],[2019 $]]</f>
        <v>-2</v>
      </c>
      <c r="Q76" s="36">
        <f>IF(OR(RosterPlan25[[#This Row],[SOURCE]]="Rookie",RosterPlan25[[#This Row],[POS]]="K"),0,RosterPlan25[[#This Row],[VAR/G]]+3.3)</f>
        <v>3.3</v>
      </c>
      <c r="R76" s="36">
        <f>IF(RosterPlan25[[#This Row],[VAW/G]]&gt;0,ROUND(RosterPlan25[[#This Row],[VAW/G]]*$W$56,0)+1,1)</f>
        <v>17</v>
      </c>
      <c r="S76" s="43">
        <f>RosterPlan25[[#This Row],[VAWG Market $]]-_xlfn.IFNA(RosterPlan25[[#This Row],[2019 $]],1)</f>
        <v>14</v>
      </c>
      <c r="T7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6"/>
      <c r="AL76"/>
      <c r="AM76"/>
      <c r="AN76"/>
      <c r="AO76"/>
      <c r="AP76"/>
    </row>
    <row r="77" spans="1:42" x14ac:dyDescent="0.3">
      <c r="A77" s="36" t="str">
        <f>INDEX(CompositeRoster[display_name],MATCH(RosterPlan25[[#This Row],[PLAYER]],CompositeRoster[full_name],0))</f>
        <v>docopp</v>
      </c>
      <c r="B77" t="s">
        <v>9490</v>
      </c>
      <c r="C77" t="str">
        <f>INDEX(CompositeRoster[team],MATCH(RosterPlan25[[#This Row],[PLAYER]],CompositeRoster[full_name],0))&amp;""</f>
        <v>SEA</v>
      </c>
      <c r="D77" t="str">
        <f>INDEX(CompositeRoster[position],MATCH(RosterPlan25[[#This Row],[PLAYER]],CompositeRoster[full_name],0))&amp;""</f>
        <v>K</v>
      </c>
      <c r="E77" t="str">
        <f>INDEX(CompositeRoster[source],MATCH(RosterPlan25[[#This Row],[PLAYER]],CompositeRoster[full_name],0))</f>
        <v>Roster</v>
      </c>
      <c r="F77" s="42">
        <f>_xlfn.IFNA(INDEX(Draft2018[PRICE], MATCH(RosterPlan25[[#This Row],[PLAYER]],Draft2018[PLAYER],0)),0)</f>
        <v>0</v>
      </c>
      <c r="G77" s="42" t="str">
        <f>_xlfn.IFNA(INDEX(Draft2018[Current Contract],MATCH(RosterPlan25[[#This Row],[PLAYER]],Draft2018[PLAYER],0)),"Undrafted")</f>
        <v>Undrafted</v>
      </c>
      <c r="H77" s="42">
        <f>IF(RosterPlan25[[#This Row],[Contract]]="Rookie","",2018+3-_xlfn.IFNA(INDEX(Draft2018[Net Keeper Count],MATCH(RosterPlan25[[#This Row],[PLAYER]],Draft2018[PLAYER],0)),0))</f>
        <v>2021</v>
      </c>
      <c r="I77" s="42">
        <f>ROUNDDOWN(RosterPlan25[[#This Row],[Optimal $]]*IF(RosterPlan25[Contract]="Rookie",0.3,0.15),0)</f>
        <v>0</v>
      </c>
      <c r="J77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77" s="38">
        <f>_xlfn.IFNA(IF(RosterPlan25[[#This Row],[POS]]="K",0,INDEX(Proj2019[VARG],MATCH(RosterPlan25[[#This Row],[PLAYER]],Proj2019[PLAYER],0))),0)</f>
        <v>0</v>
      </c>
      <c r="L77" s="39" t="s">
        <v>439</v>
      </c>
      <c r="M77" s="36">
        <f>_xlfn.IFNA(INDEX(Draft2018[Net Keeper Count],MATCH(RosterPlan25[[#This Row],[PLAYER]],Draft2018[PLAYER],0)),0)+IF(RosterPlan25[[#This Row],[KEEPER / RFA]]="K",1,0)</f>
        <v>1</v>
      </c>
      <c r="N77" s="39"/>
      <c r="O77" s="36">
        <f>IF(RosterPlan25[[#This Row],[VAR/G]]&gt;0,ROUND($W$29*RosterPlan25[[#This Row],[VAR/G]],0),0)+1</f>
        <v>1</v>
      </c>
      <c r="P77" s="36">
        <f>RosterPlan25[[#This Row],[Optimal $]]-RosterPlan25[[#This Row],[2019 $]]</f>
        <v>0</v>
      </c>
      <c r="Q77" s="36">
        <f>IF(OR(RosterPlan25[[#This Row],[SOURCE]]="Rookie",RosterPlan25[[#This Row],[POS]]="K"),0,RosterPlan25[[#This Row],[VAR/G]]+3.3)</f>
        <v>0</v>
      </c>
      <c r="R77" s="36">
        <f>IF(RosterPlan25[[#This Row],[VAW/G]]&gt;0,ROUND(RosterPlan25[[#This Row],[VAW/G]]*$W$56,0)+1,1)</f>
        <v>1</v>
      </c>
      <c r="S77" s="43">
        <f>RosterPlan25[[#This Row],[VAWG Market $]]-_xlfn.IFNA(RosterPlan25[[#This Row],[2019 $]],1)</f>
        <v>0</v>
      </c>
      <c r="T7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7"/>
      <c r="AL77"/>
      <c r="AM77"/>
      <c r="AN77"/>
      <c r="AO77"/>
      <c r="AP77"/>
    </row>
    <row r="78" spans="1:42" x14ac:dyDescent="0.3">
      <c r="A78" s="36" t="str">
        <f>INDEX(CompositeRoster[display_name],MATCH(RosterPlan25[[#This Row],[PLAYER]],CompositeRoster[full_name],0))</f>
        <v>docopp</v>
      </c>
      <c r="B78" t="s">
        <v>10149</v>
      </c>
      <c r="C78" t="str">
        <f>INDEX(CompositeRoster[team],MATCH(RosterPlan25[[#This Row],[PLAYER]],CompositeRoster[full_name],0))&amp;""</f>
        <v>CIN</v>
      </c>
      <c r="D78" t="str">
        <f>INDEX(CompositeRoster[position],MATCH(RosterPlan25[[#This Row],[PLAYER]],CompositeRoster[full_name],0))&amp;""</f>
        <v>WR</v>
      </c>
      <c r="E78" t="str">
        <f>INDEX(CompositeRoster[source],MATCH(RosterPlan25[[#This Row],[PLAYER]],CompositeRoster[full_name],0))</f>
        <v>Roster</v>
      </c>
      <c r="F78" s="42">
        <f>_xlfn.IFNA(INDEX(Draft2018[PRICE], MATCH(RosterPlan25[[#This Row],[PLAYER]],Draft2018[PLAYER],0)),0)</f>
        <v>5</v>
      </c>
      <c r="G78" s="42" t="str">
        <f>_xlfn.IFNA(INDEX(Draft2018[Current Contract],MATCH(RosterPlan25[[#This Row],[PLAYER]],Draft2018[PLAYER],0)),"Undrafted")</f>
        <v>Rookie</v>
      </c>
      <c r="H78" s="42" t="str">
        <f>IF(RosterPlan25[[#This Row],[Contract]]="Rookie","",2018+3-_xlfn.IFNA(INDEX(Draft2018[Net Keeper Count],MATCH(RosterPlan25[[#This Row],[PLAYER]],Draft2018[PLAYER],0)),0))</f>
        <v/>
      </c>
      <c r="I78" s="42">
        <f>ROUNDDOWN(RosterPlan25[[#This Row],[Optimal $]]*IF(RosterPlan25[Contract]="Rookie",0.3,0.15),0)</f>
        <v>0</v>
      </c>
      <c r="J78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78" s="38">
        <f>_xlfn.IFNA(IF(RosterPlan25[[#This Row],[POS]]="K",0,INDEX(Proj2019[VARG],MATCH(RosterPlan25[[#This Row],[PLAYER]],Proj2019[PLAYER],0))),0)</f>
        <v>0</v>
      </c>
      <c r="L78" s="39" t="s">
        <v>439</v>
      </c>
      <c r="M78" s="36">
        <f>_xlfn.IFNA(INDEX(Draft2018[Net Keeper Count],MATCH(RosterPlan25[[#This Row],[PLAYER]],Draft2018[PLAYER],0)),0)+IF(RosterPlan25[[#This Row],[KEEPER / RFA]]="K",1,0)</f>
        <v>2</v>
      </c>
      <c r="N78" s="39"/>
      <c r="O78" s="36">
        <f>IF(RosterPlan25[[#This Row],[VAR/G]]&gt;0,ROUND($W$29*RosterPlan25[[#This Row],[VAR/G]],0),0)+1</f>
        <v>1</v>
      </c>
      <c r="P78" s="36">
        <f>RosterPlan25[[#This Row],[Optimal $]]-RosterPlan25[[#This Row],[2019 $]]</f>
        <v>-4</v>
      </c>
      <c r="Q78" s="36">
        <f>IF(OR(RosterPlan25[[#This Row],[SOURCE]]="Rookie",RosterPlan25[[#This Row],[POS]]="K"),0,RosterPlan25[[#This Row],[VAR/G]]+3.3)</f>
        <v>3.3</v>
      </c>
      <c r="R78" s="36">
        <f>IF(RosterPlan25[[#This Row],[VAW/G]]&gt;0,ROUND(RosterPlan25[[#This Row],[VAW/G]]*$W$56,0)+1,1)</f>
        <v>17</v>
      </c>
      <c r="S78" s="43">
        <f>RosterPlan25[[#This Row],[VAWG Market $]]-_xlfn.IFNA(RosterPlan25[[#This Row],[2019 $]],1)</f>
        <v>12</v>
      </c>
      <c r="T7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8"/>
      <c r="AL78"/>
      <c r="AM78"/>
      <c r="AN78"/>
      <c r="AO78"/>
      <c r="AP78"/>
    </row>
    <row r="79" spans="1:42" x14ac:dyDescent="0.3">
      <c r="A79" s="36" t="str">
        <f>INDEX(CompositeRoster[display_name],MATCH(RosterPlan25[[#This Row],[PLAYER]],CompositeRoster[full_name],0))</f>
        <v>docopp</v>
      </c>
      <c r="B79" t="s">
        <v>10331</v>
      </c>
      <c r="C79" t="str">
        <f>INDEX(CompositeRoster[team],MATCH(RosterPlan25[[#This Row],[PLAYER]],CompositeRoster[full_name],0))&amp;""</f>
        <v>MIA</v>
      </c>
      <c r="D79" t="str">
        <f>INDEX(CompositeRoster[position],MATCH(RosterPlan25[[#This Row],[PLAYER]],CompositeRoster[full_name],0))&amp;""</f>
        <v>RB</v>
      </c>
      <c r="E79" t="str">
        <f>INDEX(CompositeRoster[source],MATCH(RosterPlan25[[#This Row],[PLAYER]],CompositeRoster[full_name],0))</f>
        <v>Roster</v>
      </c>
      <c r="F79" s="42">
        <f>_xlfn.IFNA(INDEX(Draft2018[PRICE], MATCH(RosterPlan25[[#This Row],[PLAYER]],Draft2018[PLAYER],0)),0)</f>
        <v>2</v>
      </c>
      <c r="G79" s="42" t="str">
        <f>_xlfn.IFNA(INDEX(Draft2018[Current Contract],MATCH(RosterPlan25[[#This Row],[PLAYER]],Draft2018[PLAYER],0)),"Undrafted")</f>
        <v>Rookie</v>
      </c>
      <c r="H79" s="42" t="str">
        <f>IF(RosterPlan25[[#This Row],[Contract]]="Rookie","",2018+3-_xlfn.IFNA(INDEX(Draft2018[Net Keeper Count],MATCH(RosterPlan25[[#This Row],[PLAYER]],Draft2018[PLAYER],0)),0))</f>
        <v/>
      </c>
      <c r="I79" s="42">
        <f>ROUNDDOWN(RosterPlan25[[#This Row],[Optimal $]]*IF(RosterPlan25[Contract]="Rookie",0.3,0.15),0)</f>
        <v>0</v>
      </c>
      <c r="J79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79" s="38">
        <f>_xlfn.IFNA(IF(RosterPlan25[[#This Row],[POS]]="K",0,INDEX(Proj2019[VARG],MATCH(RosterPlan25[[#This Row],[PLAYER]],Proj2019[PLAYER],0))),0)</f>
        <v>0</v>
      </c>
      <c r="L79" s="39" t="s">
        <v>439</v>
      </c>
      <c r="M79">
        <f>_xlfn.IFNA(INDEX(Draft2018[Net Keeper Count],MATCH(RosterPlan25[[#This Row],[PLAYER]],Draft2018[PLAYER],0)),0)+IF(RosterPlan25[[#This Row],[KEEPER / RFA]]="K",1,0)</f>
        <v>1</v>
      </c>
      <c r="N79" s="39"/>
      <c r="O79" s="36">
        <f>IF(RosterPlan25[[#This Row],[VAR/G]]&gt;0,ROUND($W$29*RosterPlan25[[#This Row],[VAR/G]],0),0)+1</f>
        <v>1</v>
      </c>
      <c r="P79" s="36">
        <f>RosterPlan25[[#This Row],[Optimal $]]-RosterPlan25[[#This Row],[2019 $]]</f>
        <v>-1</v>
      </c>
      <c r="Q79" s="36">
        <f>IF(OR(RosterPlan25[[#This Row],[SOURCE]]="Rookie",RosterPlan25[[#This Row],[POS]]="K"),0,RosterPlan25[[#This Row],[VAR/G]]+3.3)</f>
        <v>3.3</v>
      </c>
      <c r="R79" s="36">
        <f>IF(RosterPlan25[[#This Row],[VAW/G]]&gt;0,ROUND(RosterPlan25[[#This Row],[VAW/G]]*$W$56,0)+1,1)</f>
        <v>17</v>
      </c>
      <c r="S79" s="43">
        <f>RosterPlan25[[#This Row],[VAWG Market $]]-_xlfn.IFNA(RosterPlan25[[#This Row],[2019 $]],1)</f>
        <v>15</v>
      </c>
      <c r="T7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79"/>
      <c r="AL79"/>
      <c r="AM79"/>
      <c r="AN79"/>
      <c r="AO79"/>
      <c r="AP79"/>
    </row>
    <row r="80" spans="1:42" x14ac:dyDescent="0.3">
      <c r="A80" s="36" t="str">
        <f>INDEX(CompositeRoster[display_name],MATCH(RosterPlan25[[#This Row],[PLAYER]],CompositeRoster[full_name],0))</f>
        <v>docopp</v>
      </c>
      <c r="B80" t="s">
        <v>9763</v>
      </c>
      <c r="C80" t="str">
        <f>INDEX(CompositeRoster[team],MATCH(RosterPlan25[[#This Row],[PLAYER]],CompositeRoster[full_name],0))&amp;""</f>
        <v/>
      </c>
      <c r="D80" t="str">
        <f>INDEX(CompositeRoster[position],MATCH(RosterPlan25[[#This Row],[PLAYER]],CompositeRoster[full_name],0))&amp;""</f>
        <v>K</v>
      </c>
      <c r="E80" t="str">
        <f>INDEX(CompositeRoster[source],MATCH(RosterPlan25[[#This Row],[PLAYER]],CompositeRoster[full_name],0))</f>
        <v>Roster</v>
      </c>
      <c r="F80" s="42">
        <f>_xlfn.IFNA(INDEX(Draft2018[PRICE], MATCH(RosterPlan25[[#This Row],[PLAYER]],Draft2018[PLAYER],0)),0)</f>
        <v>1</v>
      </c>
      <c r="G80" s="42" t="str">
        <f>_xlfn.IFNA(INDEX(Draft2018[Current Contract],MATCH(RosterPlan25[[#This Row],[PLAYER]],Draft2018[PLAYER],0)),"Undrafted")</f>
        <v>Undrafted</v>
      </c>
      <c r="H80" s="42">
        <f>IF(RosterPlan25[[#This Row],[Contract]]="Rookie","",2018+3-_xlfn.IFNA(INDEX(Draft2018[Net Keeper Count],MATCH(RosterPlan25[[#This Row],[PLAYER]],Draft2018[PLAYER],0)),0))</f>
        <v>2019</v>
      </c>
      <c r="I80" s="42">
        <f>ROUNDDOWN(RosterPlan25[[#This Row],[Optimal $]]*IF(RosterPlan25[Contract]="Rookie",0.3,0.15),0)</f>
        <v>0</v>
      </c>
      <c r="J80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80" s="38">
        <f>_xlfn.IFNA(IF(RosterPlan25[[#This Row],[POS]]="K",0,INDEX(Proj2019[VARG],MATCH(RosterPlan25[[#This Row],[PLAYER]],Proj2019[PLAYER],0))),0)</f>
        <v>0</v>
      </c>
      <c r="L80" s="39"/>
      <c r="M80" s="36">
        <f>_xlfn.IFNA(INDEX(Draft2018[Net Keeper Count],MATCH(RosterPlan25[[#This Row],[PLAYER]],Draft2018[PLAYER],0)),0)+IF(RosterPlan25[[#This Row],[KEEPER / RFA]]="K",1,0)</f>
        <v>2</v>
      </c>
      <c r="N80" s="39"/>
      <c r="O80" s="36">
        <f>IF(RosterPlan25[[#This Row],[VAR/G]]&gt;0,ROUND($W$29*RosterPlan25[[#This Row],[VAR/G]],0),0)+1</f>
        <v>1</v>
      </c>
      <c r="P80" s="36">
        <f>RosterPlan25[[#This Row],[Optimal $]]-RosterPlan25[[#This Row],[2019 $]]</f>
        <v>0</v>
      </c>
      <c r="Q80" s="36">
        <f>IF(OR(RosterPlan25[[#This Row],[SOURCE]]="Rookie",RosterPlan25[[#This Row],[POS]]="K"),0,RosterPlan25[[#This Row],[VAR/G]]+3.3)</f>
        <v>0</v>
      </c>
      <c r="R80" s="36">
        <f>IF(RosterPlan25[[#This Row],[VAW/G]]&gt;0,ROUND(RosterPlan25[[#This Row],[VAW/G]]*$W$56,0)+1,1)</f>
        <v>1</v>
      </c>
      <c r="S80" s="43">
        <f>RosterPlan25[[#This Row],[VAWG Market $]]-_xlfn.IFNA(RosterPlan25[[#This Row],[2019 $]],1)</f>
        <v>0</v>
      </c>
      <c r="T8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0"/>
      <c r="AL80"/>
      <c r="AM80"/>
      <c r="AN80"/>
      <c r="AO80"/>
      <c r="AP80"/>
    </row>
    <row r="81" spans="1:42" x14ac:dyDescent="0.3">
      <c r="A81" s="36" t="str">
        <f>INDEX(CompositeRoster[display_name],MATCH(RosterPlan25[[#This Row],[PLAYER]],CompositeRoster[full_name],0))</f>
        <v>docopp</v>
      </c>
      <c r="B81" t="s">
        <v>9048</v>
      </c>
      <c r="C81" t="str">
        <f>INDEX(CompositeRoster[team],MATCH(RosterPlan25[[#This Row],[PLAYER]],CompositeRoster[full_name],0))&amp;""</f>
        <v>PHI</v>
      </c>
      <c r="D81" t="str">
        <f>INDEX(CompositeRoster[position],MATCH(RosterPlan25[[#This Row],[PLAYER]],CompositeRoster[full_name],0))&amp;""</f>
        <v>WR</v>
      </c>
      <c r="E81" s="36" t="str">
        <f>INDEX(CompositeRoster[source],MATCH(RosterPlan25[[#This Row],[PLAYER]],CompositeRoster[full_name],0))</f>
        <v>Roster</v>
      </c>
      <c r="F81" s="42">
        <f>_xlfn.IFNA(INDEX(Draft2018[PRICE], MATCH(RosterPlan25[[#This Row],[PLAYER]],Draft2018[PLAYER],0)),0)</f>
        <v>1</v>
      </c>
      <c r="G81" s="42" t="str">
        <f>_xlfn.IFNA(INDEX(Draft2018[Current Contract],MATCH(RosterPlan25[[#This Row],[PLAYER]],Draft2018[PLAYER],0)),"Undrafted")</f>
        <v>Auction</v>
      </c>
      <c r="H81" s="42">
        <f>IF(RosterPlan25[[#This Row],[Contract]]="Rookie","",2018+3-_xlfn.IFNA(INDEX(Draft2018[Net Keeper Count],MATCH(RosterPlan25[[#This Row],[PLAYER]],Draft2018[PLAYER],0)),0))</f>
        <v>2019</v>
      </c>
      <c r="I81" s="42">
        <f>ROUNDDOWN(RosterPlan25[[#This Row],[Optimal $]]*IF(RosterPlan25[Contract]="Rookie",0.3,0.15),0)</f>
        <v>0</v>
      </c>
      <c r="J81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81" s="38">
        <f>_xlfn.IFNA(IF(RosterPlan25[[#This Row],[POS]]="K",0,INDEX(Proj2019[VARG],MATCH(RosterPlan25[[#This Row],[PLAYER]],Proj2019[PLAYER],0))),0)</f>
        <v>0</v>
      </c>
      <c r="L81" s="39"/>
      <c r="M81" s="36">
        <f>_xlfn.IFNA(INDEX(Draft2018[Net Keeper Count],MATCH(RosterPlan25[[#This Row],[PLAYER]],Draft2018[PLAYER],0)),0)+IF(RosterPlan25[[#This Row],[KEEPER / RFA]]="K",1,0)</f>
        <v>2</v>
      </c>
      <c r="N81" s="39"/>
      <c r="O81">
        <f>IF(RosterPlan25[[#This Row],[VAR/G]]&gt;0,ROUND($W$29*RosterPlan25[[#This Row],[VAR/G]],0),0)+1</f>
        <v>1</v>
      </c>
      <c r="P81" s="36">
        <f>RosterPlan25[[#This Row],[Optimal $]]-RosterPlan25[[#This Row],[2019 $]]</f>
        <v>0</v>
      </c>
      <c r="Q81" s="36">
        <f>IF(OR(RosterPlan25[[#This Row],[SOURCE]]="Rookie",RosterPlan25[[#This Row],[POS]]="K"),0,RosterPlan25[[#This Row],[VAR/G]]+3.3)</f>
        <v>3.3</v>
      </c>
      <c r="R81" s="36">
        <f>IF(RosterPlan25[[#This Row],[VAW/G]]&gt;0,ROUND(RosterPlan25[[#This Row],[VAW/G]]*$W$56,0)+1,1)</f>
        <v>17</v>
      </c>
      <c r="S81" s="43">
        <f>RosterPlan25[[#This Row],[VAWG Market $]]-_xlfn.IFNA(RosterPlan25[[#This Row],[2019 $]],1)</f>
        <v>16</v>
      </c>
      <c r="T8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1"/>
      <c r="AL81"/>
      <c r="AM81"/>
      <c r="AN81"/>
      <c r="AO81"/>
      <c r="AP81"/>
    </row>
    <row r="82" spans="1:42" x14ac:dyDescent="0.3">
      <c r="A82" s="36" t="str">
        <f>INDEX(CompositeRoster[display_name],MATCH(RosterPlan25[[#This Row],[PLAYER]],CompositeRoster[full_name],0))</f>
        <v>docopp</v>
      </c>
      <c r="B82" t="s">
        <v>1667</v>
      </c>
      <c r="C82" t="str">
        <f>INDEX(CompositeRoster[team],MATCH(RosterPlan25[[#This Row],[PLAYER]],CompositeRoster[full_name],0))&amp;""</f>
        <v>DAL</v>
      </c>
      <c r="D82" t="str">
        <f>INDEX(CompositeRoster[position],MATCH(RosterPlan25[[#This Row],[PLAYER]],CompositeRoster[full_name],0))&amp;""</f>
        <v>WR</v>
      </c>
      <c r="E82" s="36" t="str">
        <f>INDEX(CompositeRoster[source],MATCH(RosterPlan25[[#This Row],[PLAYER]],CompositeRoster[full_name],0))</f>
        <v>Roster</v>
      </c>
      <c r="F82" s="42">
        <f>_xlfn.IFNA(INDEX(Draft2018[PRICE], MATCH(RosterPlan25[[#This Row],[PLAYER]],Draft2018[PLAYER],0)),0)</f>
        <v>5</v>
      </c>
      <c r="G82" s="42" t="str">
        <f>_xlfn.IFNA(INDEX(Draft2018[Current Contract],MATCH(RosterPlan25[[#This Row],[PLAYER]],Draft2018[PLAYER],0)),"Undrafted")</f>
        <v>Auction</v>
      </c>
      <c r="H82" s="42">
        <f>IF(RosterPlan25[[#This Row],[Contract]]="Rookie","",2018+3-_xlfn.IFNA(INDEX(Draft2018[Net Keeper Count],MATCH(RosterPlan25[[#This Row],[PLAYER]],Draft2018[PLAYER],0)),0))</f>
        <v>2020</v>
      </c>
      <c r="I82" s="42">
        <f>ROUNDDOWN(RosterPlan25[[#This Row],[Optimal $]]*IF(RosterPlan25[Contract]="Rookie",0.3,0.15),0)</f>
        <v>0</v>
      </c>
      <c r="J82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82" s="38">
        <f>_xlfn.IFNA(IF(RosterPlan25[[#This Row],[POS]]="K",0,INDEX(Proj2019[VARG],MATCH(RosterPlan25[[#This Row],[PLAYER]],Proj2019[PLAYER],0))),0)</f>
        <v>0</v>
      </c>
      <c r="L82" s="39" t="s">
        <v>439</v>
      </c>
      <c r="M82" s="36">
        <f>_xlfn.IFNA(INDEX(Draft2018[Net Keeper Count],MATCH(RosterPlan25[[#This Row],[PLAYER]],Draft2018[PLAYER],0)),0)+IF(RosterPlan25[[#This Row],[KEEPER / RFA]]="K",1,0)</f>
        <v>2</v>
      </c>
      <c r="N82" s="39"/>
      <c r="O82">
        <f>IF(RosterPlan25[[#This Row],[VAR/G]]&gt;0,ROUND($W$29*RosterPlan25[[#This Row],[VAR/G]],0),0)+1</f>
        <v>1</v>
      </c>
      <c r="P82" s="36">
        <f>RosterPlan25[[#This Row],[Optimal $]]-RosterPlan25[[#This Row],[2019 $]]</f>
        <v>-4</v>
      </c>
      <c r="Q82" s="36">
        <f>IF(OR(RosterPlan25[[#This Row],[SOURCE]]="Rookie",RosterPlan25[[#This Row],[POS]]="K"),0,RosterPlan25[[#This Row],[VAR/G]]+3.3)</f>
        <v>3.3</v>
      </c>
      <c r="R82" s="36">
        <f>IF(RosterPlan25[[#This Row],[VAW/G]]&gt;0,ROUND(RosterPlan25[[#This Row],[VAW/G]]*$W$56,0)+1,1)</f>
        <v>17</v>
      </c>
      <c r="S82" s="43">
        <f>RosterPlan25[[#This Row],[VAWG Market $]]-_xlfn.IFNA(RosterPlan25[[#This Row],[2019 $]],1)</f>
        <v>12</v>
      </c>
      <c r="T8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2"/>
      <c r="AL82"/>
      <c r="AM82"/>
      <c r="AN82"/>
      <c r="AO82"/>
      <c r="AP82"/>
    </row>
    <row r="83" spans="1:42" x14ac:dyDescent="0.3">
      <c r="A83" s="36" t="str">
        <f>INDEX(CompositeRoster[display_name],MATCH(RosterPlan25[[#This Row],[PLAYER]],CompositeRoster[full_name],0))</f>
        <v>docopp</v>
      </c>
      <c r="B83" t="s">
        <v>2418</v>
      </c>
      <c r="C83" t="str">
        <f>INDEX(CompositeRoster[team],MATCH(RosterPlan25[[#This Row],[PLAYER]],CompositeRoster[full_name],0))&amp;""</f>
        <v>BUF</v>
      </c>
      <c r="D83" t="str">
        <f>INDEX(CompositeRoster[position],MATCH(RosterPlan25[[#This Row],[PLAYER]],CompositeRoster[full_name],0))&amp;""</f>
        <v>RB</v>
      </c>
      <c r="E83" t="str">
        <f>INDEX(CompositeRoster[source],MATCH(RosterPlan25[[#This Row],[PLAYER]],CompositeRoster[full_name],0))</f>
        <v>Roster</v>
      </c>
      <c r="F83" s="42">
        <f>_xlfn.IFNA(INDEX(Draft2018[PRICE], MATCH(RosterPlan25[[#This Row],[PLAYER]],Draft2018[PLAYER],0)),0)</f>
        <v>0</v>
      </c>
      <c r="G83" s="42" t="str">
        <f>_xlfn.IFNA(INDEX(Draft2018[Current Contract],MATCH(RosterPlan25[[#This Row],[PLAYER]],Draft2018[PLAYER],0)),"Undrafted")</f>
        <v>Undrafted</v>
      </c>
      <c r="H83" s="42">
        <f>IF(RosterPlan25[[#This Row],[Contract]]="Rookie","",2018+3-_xlfn.IFNA(INDEX(Draft2018[Net Keeper Count],MATCH(RosterPlan25[[#This Row],[PLAYER]],Draft2018[PLAYER],0)),0))</f>
        <v>2021</v>
      </c>
      <c r="I83" s="42">
        <f>ROUNDDOWN(RosterPlan25[[#This Row],[Optimal $]]*IF(RosterPlan25[Contract]="Rookie",0.3,0.15),0)</f>
        <v>0</v>
      </c>
      <c r="J83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83" s="38">
        <f>_xlfn.IFNA(IF(RosterPlan25[[#This Row],[POS]]="K",0,INDEX(Proj2019[VARG],MATCH(RosterPlan25[[#This Row],[PLAYER]],Proj2019[PLAYER],0))),0)</f>
        <v>0</v>
      </c>
      <c r="L83" s="39" t="s">
        <v>439</v>
      </c>
      <c r="M83">
        <f>_xlfn.IFNA(INDEX(Draft2018[Net Keeper Count],MATCH(RosterPlan25[[#This Row],[PLAYER]],Draft2018[PLAYER],0)),0)+IF(RosterPlan25[[#This Row],[KEEPER / RFA]]="K",1,0)</f>
        <v>1</v>
      </c>
      <c r="N83" s="39"/>
      <c r="O83" s="36">
        <f>IF(RosterPlan25[[#This Row],[VAR/G]]&gt;0,ROUND($W$29*RosterPlan25[[#This Row],[VAR/G]],0),0)+1</f>
        <v>1</v>
      </c>
      <c r="P83" s="36">
        <f>RosterPlan25[[#This Row],[Optimal $]]-RosterPlan25[[#This Row],[2019 $]]</f>
        <v>0</v>
      </c>
      <c r="Q83" s="36">
        <f>IF(OR(RosterPlan25[[#This Row],[SOURCE]]="Rookie",RosterPlan25[[#This Row],[POS]]="K"),0,RosterPlan25[[#This Row],[VAR/G]]+3.3)</f>
        <v>3.3</v>
      </c>
      <c r="R83" s="36">
        <f>IF(RosterPlan25[[#This Row],[VAW/G]]&gt;0,ROUND(RosterPlan25[[#This Row],[VAW/G]]*$W$56,0)+1,1)</f>
        <v>17</v>
      </c>
      <c r="S83" s="43">
        <f>RosterPlan25[[#This Row],[VAWG Market $]]-_xlfn.IFNA(RosterPlan25[[#This Row],[2019 $]],1)</f>
        <v>16</v>
      </c>
      <c r="T8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3"/>
      <c r="AL83"/>
      <c r="AM83"/>
      <c r="AN83"/>
      <c r="AO83"/>
      <c r="AP83"/>
    </row>
    <row r="84" spans="1:42" x14ac:dyDescent="0.3">
      <c r="A84" s="36" t="str">
        <f>INDEX(CompositeRoster[display_name],MATCH(RosterPlan25[[#This Row],[PLAYER]],CompositeRoster[full_name],0))</f>
        <v>docopp</v>
      </c>
      <c r="B84" t="s">
        <v>9952</v>
      </c>
      <c r="C84" t="str">
        <f>INDEX(CompositeRoster[team],MATCH(RosterPlan25[[#This Row],[PLAYER]],CompositeRoster[full_name],0))&amp;""</f>
        <v>NE</v>
      </c>
      <c r="D84" t="str">
        <f>INDEX(CompositeRoster[position],MATCH(RosterPlan25[[#This Row],[PLAYER]],CompositeRoster[full_name],0))&amp;""</f>
        <v>QB</v>
      </c>
      <c r="E84" s="36" t="str">
        <f>INDEX(CompositeRoster[source],MATCH(RosterPlan25[[#This Row],[PLAYER]],CompositeRoster[full_name],0))</f>
        <v>Roster</v>
      </c>
      <c r="F84" s="42">
        <f>_xlfn.IFNA(INDEX(Draft2018[PRICE], MATCH(RosterPlan25[[#This Row],[PLAYER]],Draft2018[PLAYER],0)),0)</f>
        <v>18</v>
      </c>
      <c r="G84" s="42" t="str">
        <f>_xlfn.IFNA(INDEX(Draft2018[Current Contract],MATCH(RosterPlan25[[#This Row],[PLAYER]],Draft2018[PLAYER],0)),"Undrafted")</f>
        <v>Auction</v>
      </c>
      <c r="H84" s="42">
        <f>IF(RosterPlan25[[#This Row],[Contract]]="Rookie","",2018+3-_xlfn.IFNA(INDEX(Draft2018[Net Keeper Count],MATCH(RosterPlan25[[#This Row],[PLAYER]],Draft2018[PLAYER],0)),0))</f>
        <v>2019</v>
      </c>
      <c r="I84" s="42">
        <f>ROUNDDOWN(RosterPlan25[[#This Row],[Optimal $]]*IF(RosterPlan25[Contract]="Rookie",0.3,0.15),0)</f>
        <v>0</v>
      </c>
      <c r="J84" s="36">
        <f>IF(RosterPlan25[[#This Row],[SOURCE]]="Draft",INDEX(draft_2019[salary],MATCH(RosterPlan25[[#This Row],[PLAYER]],draft_2019[placeholder_name],0)),MAX(RosterPlan25[[#This Row],[Current $]]+RosterPlan25[[#This Row],[$↑ VAR]],1))</f>
        <v>18</v>
      </c>
      <c r="K84" s="38">
        <f>_xlfn.IFNA(IF(RosterPlan25[[#This Row],[POS]]="K",0,INDEX(Proj2019[VARG],MATCH(RosterPlan25[[#This Row],[PLAYER]],Proj2019[PLAYER],0))),0)</f>
        <v>-0.24712500000000048</v>
      </c>
      <c r="L84" s="39"/>
      <c r="M84" s="36">
        <f>_xlfn.IFNA(INDEX(Draft2018[Net Keeper Count],MATCH(RosterPlan25[[#This Row],[PLAYER]],Draft2018[PLAYER],0)),0)+IF(RosterPlan25[[#This Row],[KEEPER / RFA]]="K",1,0)</f>
        <v>2</v>
      </c>
      <c r="N84" s="39"/>
      <c r="O84">
        <f>IF(RosterPlan25[[#This Row],[VAR/G]]&gt;0,ROUND($W$29*RosterPlan25[[#This Row],[VAR/G]],0),0)+1</f>
        <v>1</v>
      </c>
      <c r="P84" s="36">
        <f>RosterPlan25[[#This Row],[Optimal $]]-RosterPlan25[[#This Row],[2019 $]]</f>
        <v>-17</v>
      </c>
      <c r="Q84" s="36">
        <f>IF(OR(RosterPlan25[[#This Row],[SOURCE]]="Rookie",RosterPlan25[[#This Row],[POS]]="K"),0,RosterPlan25[[#This Row],[VAR/G]]+3.3)</f>
        <v>3.0528749999999993</v>
      </c>
      <c r="R84" s="36">
        <f>IF(RosterPlan25[[#This Row],[VAW/G]]&gt;0,ROUND(RosterPlan25[[#This Row],[VAW/G]]*$W$56,0)+1,1)</f>
        <v>16</v>
      </c>
      <c r="S84" s="43">
        <f>RosterPlan25[[#This Row],[VAWG Market $]]-_xlfn.IFNA(RosterPlan25[[#This Row],[2019 $]],1)</f>
        <v>-2</v>
      </c>
      <c r="T8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4"/>
      <c r="AL84"/>
      <c r="AM84"/>
      <c r="AN84"/>
      <c r="AO84"/>
      <c r="AP84"/>
    </row>
    <row r="85" spans="1:42" x14ac:dyDescent="0.3">
      <c r="A85" s="36" t="str">
        <f>INDEX(CompositeRoster[display_name],MATCH(RosterPlan25[[#This Row],[PLAYER]],CompositeRoster[full_name],0))</f>
        <v>docopp</v>
      </c>
      <c r="B85" t="s">
        <v>10275</v>
      </c>
      <c r="C85" t="str">
        <f>INDEX(CompositeRoster[team],MATCH(RosterPlan25[[#This Row],[PLAYER]],CompositeRoster[full_name],0))&amp;""</f>
        <v>ARI</v>
      </c>
      <c r="D85" t="str">
        <f>INDEX(CompositeRoster[position],MATCH(RosterPlan25[[#This Row],[PLAYER]],CompositeRoster[full_name],0))&amp;""</f>
        <v>WR</v>
      </c>
      <c r="E85" t="str">
        <f>INDEX(CompositeRoster[source],MATCH(RosterPlan25[[#This Row],[PLAYER]],CompositeRoster[full_name],0))</f>
        <v>Roster</v>
      </c>
      <c r="F85" s="42">
        <f>_xlfn.IFNA(INDEX(Draft2018[PRICE], MATCH(RosterPlan25[[#This Row],[PLAYER]],Draft2018[PLAYER],0)),0)</f>
        <v>4</v>
      </c>
      <c r="G85" s="42" t="str">
        <f>_xlfn.IFNA(INDEX(Draft2018[Current Contract],MATCH(RosterPlan25[[#This Row],[PLAYER]],Draft2018[PLAYER],0)),"Undrafted")</f>
        <v>Rookie</v>
      </c>
      <c r="H85" s="42" t="str">
        <f>IF(RosterPlan25[[#This Row],[Contract]]="Rookie","",2018+3-_xlfn.IFNA(INDEX(Draft2018[Net Keeper Count],MATCH(RosterPlan25[[#This Row],[PLAYER]],Draft2018[PLAYER],0)),0))</f>
        <v/>
      </c>
      <c r="I85" s="42">
        <f>ROUNDDOWN(RosterPlan25[[#This Row],[Optimal $]]*IF(RosterPlan25[Contract]="Rookie",0.3,0.15),0)</f>
        <v>0</v>
      </c>
      <c r="J85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85" s="38">
        <f>_xlfn.IFNA(IF(RosterPlan25[[#This Row],[POS]]="K",0,INDEX(Proj2019[VARG],MATCH(RosterPlan25[[#This Row],[PLAYER]],Proj2019[PLAYER],0))),0)</f>
        <v>-0.36437500000000078</v>
      </c>
      <c r="L85" s="39" t="s">
        <v>439</v>
      </c>
      <c r="M85">
        <f>_xlfn.IFNA(INDEX(Draft2018[Net Keeper Count],MATCH(RosterPlan25[[#This Row],[PLAYER]],Draft2018[PLAYER],0)),0)+IF(RosterPlan25[[#This Row],[KEEPER / RFA]]="K",1,0)</f>
        <v>1</v>
      </c>
      <c r="N85" s="39"/>
      <c r="O85" s="36">
        <f>IF(RosterPlan25[[#This Row],[VAR/G]]&gt;0,ROUND($W$29*RosterPlan25[[#This Row],[VAR/G]],0),0)+1</f>
        <v>1</v>
      </c>
      <c r="P85" s="36">
        <f>RosterPlan25[[#This Row],[Optimal $]]-RosterPlan25[[#This Row],[2019 $]]</f>
        <v>-3</v>
      </c>
      <c r="Q85" s="36">
        <f>IF(OR(RosterPlan25[[#This Row],[SOURCE]]="Rookie",RosterPlan25[[#This Row],[POS]]="K"),0,RosterPlan25[[#This Row],[VAR/G]]+3.3)</f>
        <v>2.935624999999999</v>
      </c>
      <c r="R85" s="36">
        <f>IF(RosterPlan25[[#This Row],[VAW/G]]&gt;0,ROUND(RosterPlan25[[#This Row],[VAW/G]]*$W$56,0)+1,1)</f>
        <v>15</v>
      </c>
      <c r="S85" s="43">
        <f>RosterPlan25[[#This Row],[VAWG Market $]]-_xlfn.IFNA(RosterPlan25[[#This Row],[2019 $]],1)</f>
        <v>11</v>
      </c>
      <c r="T8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5"/>
      <c r="AL85"/>
      <c r="AM85"/>
      <c r="AN85"/>
      <c r="AO85"/>
      <c r="AP85"/>
    </row>
    <row r="86" spans="1:42" x14ac:dyDescent="0.3">
      <c r="A86" s="36" t="str">
        <f>INDEX(CompositeRoster[display_name],MATCH(RosterPlan25[[#This Row],[PLAYER]],CompositeRoster[full_name],0))</f>
        <v>docopp</v>
      </c>
      <c r="B86" t="s">
        <v>9257</v>
      </c>
      <c r="C86" t="str">
        <f>INDEX(CompositeRoster[team],MATCH(RosterPlan25[[#This Row],[PLAYER]],CompositeRoster[full_name],0))&amp;""</f>
        <v>NO</v>
      </c>
      <c r="D86" t="str">
        <f>INDEX(CompositeRoster[position],MATCH(RosterPlan25[[#This Row],[PLAYER]],CompositeRoster[full_name],0))&amp;""</f>
        <v>RB</v>
      </c>
      <c r="E86" t="str">
        <f>INDEX(CompositeRoster[source],MATCH(RosterPlan25[[#This Row],[PLAYER]],CompositeRoster[full_name],0))</f>
        <v>Roster</v>
      </c>
      <c r="F86" s="42">
        <f>_xlfn.IFNA(INDEX(Draft2018[PRICE], MATCH(RosterPlan25[[#This Row],[PLAYER]],Draft2018[PLAYER],0)),0)</f>
        <v>3</v>
      </c>
      <c r="G86" s="42" t="str">
        <f>_xlfn.IFNA(INDEX(Draft2018[Current Contract],MATCH(RosterPlan25[[#This Row],[PLAYER]],Draft2018[PLAYER],0)),"Undrafted")</f>
        <v>Auction</v>
      </c>
      <c r="H86" s="42">
        <f>IF(RosterPlan25[[#This Row],[Contract]]="Rookie","",2018+3-_xlfn.IFNA(INDEX(Draft2018[Net Keeper Count],MATCH(RosterPlan25[[#This Row],[PLAYER]],Draft2018[PLAYER],0)),0))</f>
        <v>2020</v>
      </c>
      <c r="I86" s="42">
        <f>ROUNDDOWN(RosterPlan25[[#This Row],[Optimal $]]*IF(RosterPlan25[Contract]="Rookie",0.3,0.15),0)</f>
        <v>0</v>
      </c>
      <c r="J8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86" s="38">
        <f>_xlfn.IFNA(IF(RosterPlan25[[#This Row],[POS]]="K",0,INDEX(Proj2019[VARG],MATCH(RosterPlan25[[#This Row],[PLAYER]],Proj2019[PLAYER],0))),0)</f>
        <v>-1.0193750000000001</v>
      </c>
      <c r="L86" s="39" t="s">
        <v>439</v>
      </c>
      <c r="M86">
        <f>_xlfn.IFNA(INDEX(Draft2018[Net Keeper Count],MATCH(RosterPlan25[[#This Row],[PLAYER]],Draft2018[PLAYER],0)),0)+IF(RosterPlan25[[#This Row],[KEEPER / RFA]]="K",1,0)</f>
        <v>2</v>
      </c>
      <c r="N86" s="39"/>
      <c r="O86">
        <f>IF(RosterPlan25[[#This Row],[VAR/G]]&gt;0,ROUND($W$29*RosterPlan25[[#This Row],[VAR/G]],0),0)+1</f>
        <v>1</v>
      </c>
      <c r="P86" s="36">
        <f>RosterPlan25[[#This Row],[Optimal $]]-RosterPlan25[[#This Row],[2019 $]]</f>
        <v>-2</v>
      </c>
      <c r="Q86" s="36">
        <f>IF(OR(RosterPlan25[[#This Row],[SOURCE]]="Rookie",RosterPlan25[[#This Row],[POS]]="K"),0,RosterPlan25[[#This Row],[VAR/G]]+3.3)</f>
        <v>2.2806249999999997</v>
      </c>
      <c r="R86" s="36">
        <f>IF(RosterPlan25[[#This Row],[VAW/G]]&gt;0,ROUND(RosterPlan25[[#This Row],[VAW/G]]*$W$56,0)+1,1)</f>
        <v>12</v>
      </c>
      <c r="S86" s="43">
        <f>RosterPlan25[[#This Row],[VAWG Market $]]-_xlfn.IFNA(RosterPlan25[[#This Row],[2019 $]],1)</f>
        <v>9</v>
      </c>
      <c r="T8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6"/>
      <c r="AL86"/>
      <c r="AM86"/>
      <c r="AN86"/>
      <c r="AO86"/>
      <c r="AP86"/>
    </row>
    <row r="87" spans="1:42" x14ac:dyDescent="0.3">
      <c r="A87" s="36" t="str">
        <f>INDEX(CompositeRoster[display_name],MATCH(RosterPlan25[[#This Row],[PLAYER]],CompositeRoster[full_name],0))</f>
        <v>docopp</v>
      </c>
      <c r="B87" t="s">
        <v>6463</v>
      </c>
      <c r="C87" t="str">
        <f>INDEX(CompositeRoster[team],MATCH(RosterPlan25[[#This Row],[PLAYER]],CompositeRoster[full_name],0))&amp;""</f>
        <v>WAS</v>
      </c>
      <c r="D87" t="str">
        <f>INDEX(CompositeRoster[position],MATCH(RosterPlan25[[#This Row],[PLAYER]],CompositeRoster[full_name],0))&amp;""</f>
        <v>RB</v>
      </c>
      <c r="E87" t="str">
        <f>INDEX(CompositeRoster[source],MATCH(RosterPlan25[[#This Row],[PLAYER]],CompositeRoster[full_name],0))</f>
        <v>Roster</v>
      </c>
      <c r="F87" s="42">
        <f>_xlfn.IFNA(INDEX(Draft2018[PRICE], MATCH(RosterPlan25[[#This Row],[PLAYER]],Draft2018[PLAYER],0)),0)</f>
        <v>5</v>
      </c>
      <c r="G87" s="42" t="str">
        <f>_xlfn.IFNA(INDEX(Draft2018[Current Contract],MATCH(RosterPlan25[[#This Row],[PLAYER]],Draft2018[PLAYER],0)),"Undrafted")</f>
        <v>Auction</v>
      </c>
      <c r="H87" s="42">
        <f>IF(RosterPlan25[[#This Row],[Contract]]="Rookie","",2018+3-_xlfn.IFNA(INDEX(Draft2018[Net Keeper Count],MATCH(RosterPlan25[[#This Row],[PLAYER]],Draft2018[PLAYER],0)),0))</f>
        <v>2020</v>
      </c>
      <c r="I87" s="42">
        <f>ROUNDDOWN(RosterPlan25[[#This Row],[Optimal $]]*IF(RosterPlan25[Contract]="Rookie",0.3,0.15),0)</f>
        <v>0</v>
      </c>
      <c r="J87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87" s="38">
        <f>_xlfn.IFNA(IF(RosterPlan25[[#This Row],[POS]]="K",0,INDEX(Proj2019[VARG],MATCH(RosterPlan25[[#This Row],[PLAYER]],Proj2019[PLAYER],0))),0)</f>
        <v>-2.1543750000000008</v>
      </c>
      <c r="L87" s="39" t="s">
        <v>439</v>
      </c>
      <c r="M87">
        <f>_xlfn.IFNA(INDEX(Draft2018[Net Keeper Count],MATCH(RosterPlan25[[#This Row],[PLAYER]],Draft2018[PLAYER],0)),0)+IF(RosterPlan25[[#This Row],[KEEPER / RFA]]="K",1,0)</f>
        <v>2</v>
      </c>
      <c r="N87" s="39"/>
      <c r="O87" s="36">
        <f>IF(RosterPlan25[[#This Row],[VAR/G]]&gt;0,ROUND($W$29*RosterPlan25[[#This Row],[VAR/G]],0),0)+1</f>
        <v>1</v>
      </c>
      <c r="P87" s="36">
        <f>RosterPlan25[[#This Row],[Optimal $]]-RosterPlan25[[#This Row],[2019 $]]</f>
        <v>-4</v>
      </c>
      <c r="Q87" s="36">
        <f>IF(OR(RosterPlan25[[#This Row],[SOURCE]]="Rookie",RosterPlan25[[#This Row],[POS]]="K"),0,RosterPlan25[[#This Row],[VAR/G]]+3.3)</f>
        <v>1.145624999999999</v>
      </c>
      <c r="R87" s="36">
        <f>IF(RosterPlan25[[#This Row],[VAW/G]]&gt;0,ROUND(RosterPlan25[[#This Row],[VAW/G]]*$W$56,0)+1,1)</f>
        <v>7</v>
      </c>
      <c r="S87" s="43">
        <f>RosterPlan25[[#This Row],[VAWG Market $]]-_xlfn.IFNA(RosterPlan25[[#This Row],[2019 $]],1)</f>
        <v>2</v>
      </c>
      <c r="T8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7"/>
      <c r="AL87"/>
      <c r="AM87"/>
      <c r="AN87"/>
      <c r="AO87"/>
      <c r="AP87"/>
    </row>
    <row r="88" spans="1:42" x14ac:dyDescent="0.3">
      <c r="A88" s="36" t="str">
        <f>INDEX(CompositeRoster[display_name],MATCH(RosterPlan25[[#This Row],[PLAYER]],CompositeRoster[full_name],0))</f>
        <v>docopp</v>
      </c>
      <c r="B88" t="s">
        <v>5061</v>
      </c>
      <c r="C88" t="str">
        <f>INDEX(CompositeRoster[team],MATCH(RosterPlan25[[#This Row],[PLAYER]],CompositeRoster[full_name],0))&amp;""</f>
        <v>KC</v>
      </c>
      <c r="D88" t="str">
        <f>INDEX(CompositeRoster[position],MATCH(RosterPlan25[[#This Row],[PLAYER]],CompositeRoster[full_name],0))&amp;""</f>
        <v>RB</v>
      </c>
      <c r="E88" t="str">
        <f>INDEX(CompositeRoster[source],MATCH(RosterPlan25[[#This Row],[PLAYER]],CompositeRoster[full_name],0))</f>
        <v>Roster</v>
      </c>
      <c r="F88" s="42">
        <f>_xlfn.IFNA(INDEX(Draft2018[PRICE], MATCH(RosterPlan25[[#This Row],[PLAYER]],Draft2018[PLAYER],0)),0)</f>
        <v>54</v>
      </c>
      <c r="G88" s="42" t="str">
        <f>_xlfn.IFNA(INDEX(Draft2018[Current Contract],MATCH(RosterPlan25[[#This Row],[PLAYER]],Draft2018[PLAYER],0)),"Undrafted")</f>
        <v>Auction</v>
      </c>
      <c r="H88" s="42">
        <f>IF(RosterPlan25[[#This Row],[Contract]]="Rookie","",2018+3-_xlfn.IFNA(INDEX(Draft2018[Net Keeper Count],MATCH(RosterPlan25[[#This Row],[PLAYER]],Draft2018[PLAYER],0)),0))</f>
        <v>2021</v>
      </c>
      <c r="I88" s="42">
        <f>ROUNDDOWN(RosterPlan25[[#This Row],[Optimal $]]*IF(RosterPlan25[Contract]="Rookie",0.3,0.15),0)</f>
        <v>0</v>
      </c>
      <c r="J88">
        <f>IF(RosterPlan25[[#This Row],[SOURCE]]="Draft",INDEX(draft_2019[salary],MATCH(RosterPlan25[[#This Row],[PLAYER]],draft_2019[placeholder_name],0)),MAX(RosterPlan25[[#This Row],[Current $]]+RosterPlan25[[#This Row],[$↑ VAR]],1))</f>
        <v>54</v>
      </c>
      <c r="K88" s="38">
        <f>_xlfn.IFNA(IF(RosterPlan25[[#This Row],[POS]]="K",0,INDEX(Proj2019[VARG],MATCH(RosterPlan25[[#This Row],[PLAYER]],Proj2019[PLAYER],0))),0)</f>
        <v>-2.6212500000000016</v>
      </c>
      <c r="L88" s="39"/>
      <c r="M88">
        <f>_xlfn.IFNA(INDEX(Draft2018[Net Keeper Count],MATCH(RosterPlan25[[#This Row],[PLAYER]],Draft2018[PLAYER],0)),0)+IF(RosterPlan25[[#This Row],[KEEPER / RFA]]="K",1,0)</f>
        <v>0</v>
      </c>
      <c r="N88" s="39"/>
      <c r="O88" s="36">
        <f>IF(RosterPlan25[[#This Row],[VAR/G]]&gt;0,ROUND($W$29*RosterPlan25[[#This Row],[VAR/G]],0),0)+1</f>
        <v>1</v>
      </c>
      <c r="P88" s="36">
        <f>RosterPlan25[[#This Row],[Optimal $]]-RosterPlan25[[#This Row],[2019 $]]</f>
        <v>-53</v>
      </c>
      <c r="Q88" s="36">
        <f>IF(OR(RosterPlan25[[#This Row],[SOURCE]]="Rookie",RosterPlan25[[#This Row],[POS]]="K"),0,RosterPlan25[[#This Row],[VAR/G]]+3.3)</f>
        <v>0.67874999999999819</v>
      </c>
      <c r="R88" s="36">
        <f>IF(RosterPlan25[[#This Row],[VAW/G]]&gt;0,ROUND(RosterPlan25[[#This Row],[VAW/G]]*$W$56,0)+1,1)</f>
        <v>4</v>
      </c>
      <c r="S88" s="43">
        <f>RosterPlan25[[#This Row],[VAWG Market $]]-_xlfn.IFNA(RosterPlan25[[#This Row],[2019 $]],1)</f>
        <v>-50</v>
      </c>
      <c r="T8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8"/>
      <c r="AL88"/>
      <c r="AM88"/>
      <c r="AN88"/>
      <c r="AO88"/>
      <c r="AP88"/>
    </row>
    <row r="89" spans="1:42" x14ac:dyDescent="0.3">
      <c r="A89" s="36" t="str">
        <f>INDEX(CompositeRoster[display_name],MATCH(RosterPlan25[[#This Row],[PLAYER]],CompositeRoster[full_name],0))</f>
        <v>docopp</v>
      </c>
      <c r="B89" t="s">
        <v>14461</v>
      </c>
      <c r="C89" t="str">
        <f>INDEX(CompositeRoster[team],MATCH(RosterPlan25[[#This Row],[PLAYER]],CompositeRoster[full_name],0))&amp;""</f>
        <v/>
      </c>
      <c r="D89" t="str">
        <f>INDEX(CompositeRoster[position],MATCH(RosterPlan25[[#This Row],[PLAYER]],CompositeRoster[full_name],0))&amp;""</f>
        <v/>
      </c>
      <c r="E89" t="str">
        <f>INDEX(CompositeRoster[source],MATCH(RosterPlan25[[#This Row],[PLAYER]],CompositeRoster[full_name],0))</f>
        <v>Draft</v>
      </c>
      <c r="F89" s="42">
        <f>_xlfn.IFNA(INDEX(Draft2018[PRICE], MATCH(RosterPlan25[[#This Row],[PLAYER]],Draft2018[PLAYER],0)),0)</f>
        <v>0</v>
      </c>
      <c r="G89" s="42" t="str">
        <f>_xlfn.IFNA(INDEX(Draft2018[Current Contract],MATCH(RosterPlan25[[#This Row],[PLAYER]],Draft2018[PLAYER],0)),"Undrafted")</f>
        <v>Undrafted</v>
      </c>
      <c r="H89" s="42">
        <f>IF(RosterPlan25[[#This Row],[Contract]]="Rookie","",2018+3-_xlfn.IFNA(INDEX(Draft2018[Net Keeper Count],MATCH(RosterPlan25[[#This Row],[PLAYER]],Draft2018[PLAYER],0)),0))</f>
        <v>2021</v>
      </c>
      <c r="I89" s="42">
        <f>ROUNDDOWN(RosterPlan25[[#This Row],[Optimal $]]*IF(RosterPlan25[Contract]="Rookie",0.3,0.15),0)</f>
        <v>0</v>
      </c>
      <c r="J89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89" s="38">
        <f>_xlfn.IFNA(IF(RosterPlan25[[#This Row],[POS]]="K",0,INDEX(Proj2019[VARG],MATCH(RosterPlan25[[#This Row],[PLAYER]],Proj2019[PLAYER],0))),0)</f>
        <v>0</v>
      </c>
      <c r="L89" s="39" t="s">
        <v>439</v>
      </c>
      <c r="M89">
        <f>_xlfn.IFNA(INDEX(Draft2018[Net Keeper Count],MATCH(RosterPlan25[[#This Row],[PLAYER]],Draft2018[PLAYER],0)),0)+IF(RosterPlan25[[#This Row],[KEEPER / RFA]]="K",1,0)</f>
        <v>1</v>
      </c>
      <c r="N89" s="39"/>
      <c r="O89" s="36">
        <f>IF(RosterPlan25[[#This Row],[VAR/G]]&gt;0,ROUND($W$29*RosterPlan25[[#This Row],[VAR/G]],0),0)+1</f>
        <v>1</v>
      </c>
      <c r="P89" s="36">
        <f>RosterPlan25[[#This Row],[Optimal $]]-RosterPlan25[[#This Row],[2019 $]]</f>
        <v>-5</v>
      </c>
      <c r="Q89" s="36">
        <f>IF(OR(RosterPlan25[[#This Row],[SOURCE]]="Rookie",RosterPlan25[[#This Row],[POS]]="K"),0,RosterPlan25[[#This Row],[VAR/G]]+3.3)</f>
        <v>3.3</v>
      </c>
      <c r="R89" s="36">
        <f>IF(RosterPlan25[[#This Row],[VAW/G]]&gt;0,ROUND(RosterPlan25[[#This Row],[VAW/G]]*$W$56,0)+1,1)</f>
        <v>17</v>
      </c>
      <c r="S89" s="43">
        <f>RosterPlan25[[#This Row],[VAWG Market $]]-_xlfn.IFNA(RosterPlan25[[#This Row],[2019 $]],1)</f>
        <v>11</v>
      </c>
      <c r="T8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89"/>
      <c r="AL89"/>
      <c r="AM89"/>
      <c r="AN89"/>
      <c r="AO89"/>
      <c r="AP89"/>
    </row>
    <row r="90" spans="1:42" x14ac:dyDescent="0.3">
      <c r="A90" s="36" t="str">
        <f>INDEX(CompositeRoster[display_name],MATCH(RosterPlan25[[#This Row],[PLAYER]],CompositeRoster[full_name],0))</f>
        <v>docopp</v>
      </c>
      <c r="B90" t="s">
        <v>14471</v>
      </c>
      <c r="C90" t="str">
        <f>INDEX(CompositeRoster[team],MATCH(RosterPlan25[[#This Row],[PLAYER]],CompositeRoster[full_name],0))&amp;""</f>
        <v/>
      </c>
      <c r="D90" t="str">
        <f>INDEX(CompositeRoster[position],MATCH(RosterPlan25[[#This Row],[PLAYER]],CompositeRoster[full_name],0))&amp;""</f>
        <v/>
      </c>
      <c r="E90" t="str">
        <f>INDEX(CompositeRoster[source],MATCH(RosterPlan25[[#This Row],[PLAYER]],CompositeRoster[full_name],0))</f>
        <v>Draft</v>
      </c>
      <c r="F90" s="42">
        <f>_xlfn.IFNA(INDEX(Draft2018[PRICE], MATCH(RosterPlan25[[#This Row],[PLAYER]],Draft2018[PLAYER],0)),0)</f>
        <v>0</v>
      </c>
      <c r="G90" s="42" t="str">
        <f>_xlfn.IFNA(INDEX(Draft2018[Current Contract],MATCH(RosterPlan25[[#This Row],[PLAYER]],Draft2018[PLAYER],0)),"Undrafted")</f>
        <v>Undrafted</v>
      </c>
      <c r="H90" s="42">
        <f>IF(RosterPlan25[[#This Row],[Contract]]="Rookie","",2018+3-_xlfn.IFNA(INDEX(Draft2018[Net Keeper Count],MATCH(RosterPlan25[[#This Row],[PLAYER]],Draft2018[PLAYER],0)),0))</f>
        <v>2021</v>
      </c>
      <c r="I90" s="42">
        <f>ROUNDDOWN(RosterPlan25[[#This Row],[Optimal $]]*IF(RosterPlan25[Contract]="Rookie",0.3,0.15),0)</f>
        <v>0</v>
      </c>
      <c r="J90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90" s="38">
        <f>_xlfn.IFNA(IF(RosterPlan25[[#This Row],[POS]]="K",0,INDEX(Proj2019[VARG],MATCH(RosterPlan25[[#This Row],[PLAYER]],Proj2019[PLAYER],0))),0)</f>
        <v>0</v>
      </c>
      <c r="L90" s="39" t="s">
        <v>439</v>
      </c>
      <c r="M90">
        <f>_xlfn.IFNA(INDEX(Draft2018[Net Keeper Count],MATCH(RosterPlan25[[#This Row],[PLAYER]],Draft2018[PLAYER],0)),0)+IF(RosterPlan25[[#This Row],[KEEPER / RFA]]="K",1,0)</f>
        <v>1</v>
      </c>
      <c r="N90" s="39"/>
      <c r="O90" s="36">
        <f>IF(RosterPlan25[[#This Row],[VAR/G]]&gt;0,ROUND($W$29*RosterPlan25[[#This Row],[VAR/G]],0),0)+1</f>
        <v>1</v>
      </c>
      <c r="P90" s="36">
        <f>RosterPlan25[[#This Row],[Optimal $]]-RosterPlan25[[#This Row],[2019 $]]</f>
        <v>-3</v>
      </c>
      <c r="Q90" s="36">
        <f>IF(OR(RosterPlan25[[#This Row],[SOURCE]]="Rookie",RosterPlan25[[#This Row],[POS]]="K"),0,RosterPlan25[[#This Row],[VAR/G]]+3.3)</f>
        <v>3.3</v>
      </c>
      <c r="R90" s="36">
        <f>IF(RosterPlan25[[#This Row],[VAW/G]]&gt;0,ROUND(RosterPlan25[[#This Row],[VAW/G]]*$W$56,0)+1,1)</f>
        <v>17</v>
      </c>
      <c r="S90" s="43">
        <f>RosterPlan25[[#This Row],[VAWG Market $]]-_xlfn.IFNA(RosterPlan25[[#This Row],[2019 $]],1)</f>
        <v>13</v>
      </c>
      <c r="T9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90"/>
      <c r="AL90"/>
      <c r="AM90"/>
      <c r="AN90"/>
      <c r="AO90"/>
      <c r="AP90"/>
    </row>
    <row r="91" spans="1:42" x14ac:dyDescent="0.3">
      <c r="A91" s="36" t="str">
        <f>INDEX(CompositeRoster[display_name],MATCH(RosterPlan25[[#This Row],[PLAYER]],CompositeRoster[full_name],0))</f>
        <v>docopp</v>
      </c>
      <c r="B91" t="s">
        <v>14481</v>
      </c>
      <c r="C91" t="str">
        <f>INDEX(CompositeRoster[team],MATCH(RosterPlan25[[#This Row],[PLAYER]],CompositeRoster[full_name],0))&amp;""</f>
        <v/>
      </c>
      <c r="D91" t="str">
        <f>INDEX(CompositeRoster[position],MATCH(RosterPlan25[[#This Row],[PLAYER]],CompositeRoster[full_name],0))&amp;""</f>
        <v/>
      </c>
      <c r="E91" t="str">
        <f>INDEX(CompositeRoster[source],MATCH(RosterPlan25[[#This Row],[PLAYER]],CompositeRoster[full_name],0))</f>
        <v>Draft</v>
      </c>
      <c r="F91" s="42">
        <f>_xlfn.IFNA(INDEX(Draft2018[PRICE], MATCH(RosterPlan25[[#This Row],[PLAYER]],Draft2018[PLAYER],0)),0)</f>
        <v>0</v>
      </c>
      <c r="G91" s="42" t="str">
        <f>_xlfn.IFNA(INDEX(Draft2018[Current Contract],MATCH(RosterPlan25[[#This Row],[PLAYER]],Draft2018[PLAYER],0)),"Undrafted")</f>
        <v>Undrafted</v>
      </c>
      <c r="H91" s="42">
        <f>IF(RosterPlan25[[#This Row],[Contract]]="Rookie","",2018+3-_xlfn.IFNA(INDEX(Draft2018[Net Keeper Count],MATCH(RosterPlan25[[#This Row],[PLAYER]],Draft2018[PLAYER],0)),0))</f>
        <v>2021</v>
      </c>
      <c r="I91" s="42">
        <f>ROUNDDOWN(RosterPlan25[[#This Row],[Optimal $]]*IF(RosterPlan25[Contract]="Rookie",0.3,0.15),0)</f>
        <v>0</v>
      </c>
      <c r="J91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91" s="38">
        <f>_xlfn.IFNA(IF(RosterPlan25[[#This Row],[POS]]="K",0,INDEX(Proj2019[VARG],MATCH(RosterPlan25[[#This Row],[PLAYER]],Proj2019[PLAYER],0))),0)</f>
        <v>0</v>
      </c>
      <c r="L91" s="39" t="s">
        <v>439</v>
      </c>
      <c r="M91" s="36">
        <f>_xlfn.IFNA(INDEX(Draft2018[Net Keeper Count],MATCH(RosterPlan25[[#This Row],[PLAYER]],Draft2018[PLAYER],0)),0)+IF(RosterPlan25[[#This Row],[KEEPER / RFA]]="K",1,0)</f>
        <v>1</v>
      </c>
      <c r="N91" s="39"/>
      <c r="O91" s="36">
        <f>IF(RosterPlan25[[#This Row],[VAR/G]]&gt;0,ROUND($W$29*RosterPlan25[[#This Row],[VAR/G]],0),0)+1</f>
        <v>1</v>
      </c>
      <c r="P91" s="36">
        <f>RosterPlan25[[#This Row],[Optimal $]]-RosterPlan25[[#This Row],[2019 $]]</f>
        <v>-2</v>
      </c>
      <c r="Q91" s="36">
        <f>IF(OR(RosterPlan25[[#This Row],[SOURCE]]="Rookie",RosterPlan25[[#This Row],[POS]]="K"),0,RosterPlan25[[#This Row],[VAR/G]]+3.3)</f>
        <v>3.3</v>
      </c>
      <c r="R91" s="36">
        <f>IF(RosterPlan25[[#This Row],[VAW/G]]&gt;0,ROUND(RosterPlan25[[#This Row],[VAW/G]]*$W$56,0)+1,1)</f>
        <v>17</v>
      </c>
      <c r="S91" s="43">
        <f>RosterPlan25[[#This Row],[VAWG Market $]]-_xlfn.IFNA(RosterPlan25[[#This Row],[2019 $]],1)</f>
        <v>14</v>
      </c>
      <c r="T9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91"/>
      <c r="AL91"/>
      <c r="AM91"/>
      <c r="AN91"/>
      <c r="AO91"/>
      <c r="AP91"/>
    </row>
    <row r="92" spans="1:42" x14ac:dyDescent="0.3">
      <c r="A92" s="36" t="str">
        <f>INDEX(CompositeRoster[display_name],MATCH(RosterPlan25[[#This Row],[PLAYER]],CompositeRoster[full_name],0))</f>
        <v>docopp</v>
      </c>
      <c r="B92" t="s">
        <v>14491</v>
      </c>
      <c r="C92" t="str">
        <f>INDEX(CompositeRoster[team],MATCH(RosterPlan25[[#This Row],[PLAYER]],CompositeRoster[full_name],0))&amp;""</f>
        <v/>
      </c>
      <c r="D92" t="str">
        <f>INDEX(CompositeRoster[position],MATCH(RosterPlan25[[#This Row],[PLAYER]],CompositeRoster[full_name],0))&amp;""</f>
        <v/>
      </c>
      <c r="E92" t="str">
        <f>INDEX(CompositeRoster[source],MATCH(RosterPlan25[[#This Row],[PLAYER]],CompositeRoster[full_name],0))</f>
        <v>Draft</v>
      </c>
      <c r="F92" s="42">
        <f>_xlfn.IFNA(INDEX(Draft2018[PRICE], MATCH(RosterPlan25[[#This Row],[PLAYER]],Draft2018[PLAYER],0)),0)</f>
        <v>0</v>
      </c>
      <c r="G92" s="42" t="str">
        <f>_xlfn.IFNA(INDEX(Draft2018[Current Contract],MATCH(RosterPlan25[[#This Row],[PLAYER]],Draft2018[PLAYER],0)),"Undrafted")</f>
        <v>Undrafted</v>
      </c>
      <c r="H92" s="42">
        <f>IF(RosterPlan25[[#This Row],[Contract]]="Rookie","",2018+3-_xlfn.IFNA(INDEX(Draft2018[Net Keeper Count],MATCH(RosterPlan25[[#This Row],[PLAYER]],Draft2018[PLAYER],0)),0))</f>
        <v>2021</v>
      </c>
      <c r="I92" s="42">
        <f>ROUNDDOWN(RosterPlan25[[#This Row],[Optimal $]]*IF(RosterPlan25[Contract]="Rookie",0.3,0.15),0)</f>
        <v>0</v>
      </c>
      <c r="J92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92" s="38">
        <f>_xlfn.IFNA(IF(RosterPlan25[[#This Row],[POS]]="K",0,INDEX(Proj2019[VARG],MATCH(RosterPlan25[[#This Row],[PLAYER]],Proj2019[PLAYER],0))),0)</f>
        <v>0</v>
      </c>
      <c r="L92" s="39" t="s">
        <v>439</v>
      </c>
      <c r="M92" s="36">
        <f>_xlfn.IFNA(INDEX(Draft2018[Net Keeper Count],MATCH(RosterPlan25[[#This Row],[PLAYER]],Draft2018[PLAYER],0)),0)+IF(RosterPlan25[[#This Row],[KEEPER / RFA]]="K",1,0)</f>
        <v>1</v>
      </c>
      <c r="N92" s="39"/>
      <c r="O92" s="36">
        <f>IF(RosterPlan25[[#This Row],[VAR/G]]&gt;0,ROUND($W$29*RosterPlan25[[#This Row],[VAR/G]],0),0)+1</f>
        <v>1</v>
      </c>
      <c r="P92" s="36">
        <f>RosterPlan25[[#This Row],[Optimal $]]-RosterPlan25[[#This Row],[2019 $]]</f>
        <v>-1</v>
      </c>
      <c r="Q92" s="36">
        <f>IF(OR(RosterPlan25[[#This Row],[SOURCE]]="Rookie",RosterPlan25[[#This Row],[POS]]="K"),0,RosterPlan25[[#This Row],[VAR/G]]+3.3)</f>
        <v>3.3</v>
      </c>
      <c r="R92" s="36">
        <f>IF(RosterPlan25[[#This Row],[VAW/G]]&gt;0,ROUND(RosterPlan25[[#This Row],[VAW/G]]*$W$56,0)+1,1)</f>
        <v>17</v>
      </c>
      <c r="S92" s="43">
        <f>RosterPlan25[[#This Row],[VAWG Market $]]-_xlfn.IFNA(RosterPlan25[[#This Row],[2019 $]],1)</f>
        <v>15</v>
      </c>
      <c r="T9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92"/>
      <c r="AL92"/>
      <c r="AM92"/>
      <c r="AN92"/>
      <c r="AO92"/>
      <c r="AP92"/>
    </row>
    <row r="93" spans="1:42" x14ac:dyDescent="0.3">
      <c r="A93" s="36" t="str">
        <f>INDEX(CompositeRoster[display_name],MATCH(RosterPlan25[[#This Row],[PLAYER]],CompositeRoster[full_name],0))</f>
        <v>docopp</v>
      </c>
      <c r="B93" t="s">
        <v>14501</v>
      </c>
      <c r="C93" t="str">
        <f>INDEX(CompositeRoster[team],MATCH(RosterPlan25[[#This Row],[PLAYER]],CompositeRoster[full_name],0))&amp;""</f>
        <v/>
      </c>
      <c r="D93" t="str">
        <f>INDEX(CompositeRoster[position],MATCH(RosterPlan25[[#This Row],[PLAYER]],CompositeRoster[full_name],0))&amp;""</f>
        <v/>
      </c>
      <c r="E93" s="36" t="str">
        <f>INDEX(CompositeRoster[source],MATCH(RosterPlan25[[#This Row],[PLAYER]],CompositeRoster[full_name],0))</f>
        <v>Draft</v>
      </c>
      <c r="F93" s="42">
        <f>_xlfn.IFNA(INDEX(Draft2018[PRICE], MATCH(RosterPlan25[[#This Row],[PLAYER]],Draft2018[PLAYER],0)),0)</f>
        <v>0</v>
      </c>
      <c r="G93" s="42" t="str">
        <f>_xlfn.IFNA(INDEX(Draft2018[Current Contract],MATCH(RosterPlan25[[#This Row],[PLAYER]],Draft2018[PLAYER],0)),"Undrafted")</f>
        <v>Undrafted</v>
      </c>
      <c r="H93" s="42">
        <f>IF(RosterPlan25[[#This Row],[Contract]]="Rookie","",2018+3-_xlfn.IFNA(INDEX(Draft2018[Net Keeper Count],MATCH(RosterPlan25[[#This Row],[PLAYER]],Draft2018[PLAYER],0)),0))</f>
        <v>2021</v>
      </c>
      <c r="I93" s="42">
        <f>ROUNDDOWN(RosterPlan25[[#This Row],[Optimal $]]*IF(RosterPlan25[Contract]="Rookie",0.3,0.15),0)</f>
        <v>0</v>
      </c>
      <c r="J9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93" s="38">
        <f>_xlfn.IFNA(IF(RosterPlan25[[#This Row],[POS]]="K",0,INDEX(Proj2019[VARG],MATCH(RosterPlan25[[#This Row],[PLAYER]],Proj2019[PLAYER],0))),0)</f>
        <v>0</v>
      </c>
      <c r="L93" s="39" t="s">
        <v>439</v>
      </c>
      <c r="M93" s="36">
        <f>_xlfn.IFNA(INDEX(Draft2018[Net Keeper Count],MATCH(RosterPlan25[[#This Row],[PLAYER]],Draft2018[PLAYER],0)),0)+IF(RosterPlan25[[#This Row],[KEEPER / RFA]]="K",1,0)</f>
        <v>1</v>
      </c>
      <c r="N93" s="39"/>
      <c r="O93">
        <f>IF(RosterPlan25[[#This Row],[VAR/G]]&gt;0,ROUND($W$29*RosterPlan25[[#This Row],[VAR/G]],0),0)+1</f>
        <v>1</v>
      </c>
      <c r="P93" s="36">
        <f>RosterPlan25[[#This Row],[Optimal $]]-RosterPlan25[[#This Row],[2019 $]]</f>
        <v>0</v>
      </c>
      <c r="Q93" s="36">
        <f>IF(OR(RosterPlan25[[#This Row],[SOURCE]]="Rookie",RosterPlan25[[#This Row],[POS]]="K"),0,RosterPlan25[[#This Row],[VAR/G]]+3.3)</f>
        <v>3.3</v>
      </c>
      <c r="R93" s="36">
        <f>IF(RosterPlan25[[#This Row],[VAW/G]]&gt;0,ROUND(RosterPlan25[[#This Row],[VAW/G]]*$W$56,0)+1,1)</f>
        <v>17</v>
      </c>
      <c r="S93" s="43">
        <f>RosterPlan25[[#This Row],[VAWG Market $]]-_xlfn.IFNA(RosterPlan25[[#This Row],[2019 $]],1)</f>
        <v>16</v>
      </c>
      <c r="T9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93"/>
      <c r="AL93"/>
      <c r="AM93"/>
      <c r="AN93"/>
      <c r="AO93"/>
      <c r="AP93"/>
    </row>
    <row r="94" spans="1:42" x14ac:dyDescent="0.3">
      <c r="A94" s="36" t="str">
        <f>INDEX(CompositeRoster[display_name],MATCH(RosterPlan25[[#This Row],[PLAYER]],CompositeRoster[full_name],0))</f>
        <v>docopp</v>
      </c>
      <c r="B94" t="s">
        <v>14511</v>
      </c>
      <c r="C94" t="str">
        <f>INDEX(CompositeRoster[team],MATCH(RosterPlan25[[#This Row],[PLAYER]],CompositeRoster[full_name],0))&amp;""</f>
        <v/>
      </c>
      <c r="D94" t="str">
        <f>INDEX(CompositeRoster[position],MATCH(RosterPlan25[[#This Row],[PLAYER]],CompositeRoster[full_name],0))&amp;""</f>
        <v/>
      </c>
      <c r="E94" t="str">
        <f>INDEX(CompositeRoster[source],MATCH(RosterPlan25[[#This Row],[PLAYER]],CompositeRoster[full_name],0))</f>
        <v>Draft</v>
      </c>
      <c r="F94" s="42">
        <f>_xlfn.IFNA(INDEX(Draft2018[PRICE], MATCH(RosterPlan25[[#This Row],[PLAYER]],Draft2018[PLAYER],0)),0)</f>
        <v>0</v>
      </c>
      <c r="G94" s="42" t="str">
        <f>_xlfn.IFNA(INDEX(Draft2018[Current Contract],MATCH(RosterPlan25[[#This Row],[PLAYER]],Draft2018[PLAYER],0)),"Undrafted")</f>
        <v>Undrafted</v>
      </c>
      <c r="H94" s="42">
        <f>IF(RosterPlan25[[#This Row],[Contract]]="Rookie","",2018+3-_xlfn.IFNA(INDEX(Draft2018[Net Keeper Count],MATCH(RosterPlan25[[#This Row],[PLAYER]],Draft2018[PLAYER],0)),0))</f>
        <v>2021</v>
      </c>
      <c r="I94" s="42">
        <f>ROUNDDOWN(RosterPlan25[[#This Row],[Optimal $]]*IF(RosterPlan25[Contract]="Rookie",0.3,0.15),0)</f>
        <v>0</v>
      </c>
      <c r="J94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94" s="38">
        <f>_xlfn.IFNA(IF(RosterPlan25[[#This Row],[POS]]="K",0,INDEX(Proj2019[VARG],MATCH(RosterPlan25[[#This Row],[PLAYER]],Proj2019[PLAYER],0))),0)</f>
        <v>0</v>
      </c>
      <c r="L94" s="39" t="s">
        <v>439</v>
      </c>
      <c r="M94" s="36">
        <f>_xlfn.IFNA(INDEX(Draft2018[Net Keeper Count],MATCH(RosterPlan25[[#This Row],[PLAYER]],Draft2018[PLAYER],0)),0)+IF(RosterPlan25[[#This Row],[KEEPER / RFA]]="K",1,0)</f>
        <v>1</v>
      </c>
      <c r="N94" s="39"/>
      <c r="O94" s="36">
        <f>IF(RosterPlan25[[#This Row],[VAR/G]]&gt;0,ROUND($W$29*RosterPlan25[[#This Row],[VAR/G]],0),0)+1</f>
        <v>1</v>
      </c>
      <c r="P94" s="36">
        <f>RosterPlan25[[#This Row],[Optimal $]]-RosterPlan25[[#This Row],[2019 $]]</f>
        <v>0</v>
      </c>
      <c r="Q94" s="36">
        <f>IF(OR(RosterPlan25[[#This Row],[SOURCE]]="Rookie",RosterPlan25[[#This Row],[POS]]="K"),0,RosterPlan25[[#This Row],[VAR/G]]+3.3)</f>
        <v>3.3</v>
      </c>
      <c r="R94" s="36">
        <f>IF(RosterPlan25[[#This Row],[VAW/G]]&gt;0,ROUND(RosterPlan25[[#This Row],[VAW/G]]*$W$56,0)+1,1)</f>
        <v>17</v>
      </c>
      <c r="S94" s="43">
        <f>RosterPlan25[[#This Row],[VAWG Market $]]-_xlfn.IFNA(RosterPlan25[[#This Row],[2019 $]],1)</f>
        <v>16</v>
      </c>
      <c r="T9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94"/>
      <c r="AL94"/>
      <c r="AM94"/>
      <c r="AN94"/>
      <c r="AO94"/>
      <c r="AP94"/>
    </row>
    <row r="95" spans="1:42" x14ac:dyDescent="0.3">
      <c r="A95" s="36" t="str">
        <f>INDEX(CompositeRoster[display_name],MATCH(RosterPlan25[[#This Row],[PLAYER]],CompositeRoster[full_name],0))</f>
        <v>docopp</v>
      </c>
      <c r="B95" t="s">
        <v>14521</v>
      </c>
      <c r="C95" t="str">
        <f>INDEX(CompositeRoster[team],MATCH(RosterPlan25[[#This Row],[PLAYER]],CompositeRoster[full_name],0))&amp;""</f>
        <v/>
      </c>
      <c r="D95" t="str">
        <f>INDEX(CompositeRoster[position],MATCH(RosterPlan25[[#This Row],[PLAYER]],CompositeRoster[full_name],0))&amp;""</f>
        <v/>
      </c>
      <c r="E95" s="36" t="str">
        <f>INDEX(CompositeRoster[source],MATCH(RosterPlan25[[#This Row],[PLAYER]],CompositeRoster[full_name],0))</f>
        <v>Draft</v>
      </c>
      <c r="F95" s="42">
        <f>_xlfn.IFNA(INDEX(Draft2018[PRICE], MATCH(RosterPlan25[[#This Row],[PLAYER]],Draft2018[PLAYER],0)),0)</f>
        <v>0</v>
      </c>
      <c r="G95" s="42" t="str">
        <f>_xlfn.IFNA(INDEX(Draft2018[Current Contract],MATCH(RosterPlan25[[#This Row],[PLAYER]],Draft2018[PLAYER],0)),"Undrafted")</f>
        <v>Undrafted</v>
      </c>
      <c r="H95" s="42">
        <f>IF(RosterPlan25[[#This Row],[Contract]]="Rookie","",2018+3-_xlfn.IFNA(INDEX(Draft2018[Net Keeper Count],MATCH(RosterPlan25[[#This Row],[PLAYER]],Draft2018[PLAYER],0)),0))</f>
        <v>2021</v>
      </c>
      <c r="I95" s="42">
        <f>ROUNDDOWN(RosterPlan25[[#This Row],[Optimal $]]*IF(RosterPlan25[Contract]="Rookie",0.3,0.15),0)</f>
        <v>0</v>
      </c>
      <c r="J9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95" s="38">
        <f>_xlfn.IFNA(IF(RosterPlan25[[#This Row],[POS]]="K",0,INDEX(Proj2019[VARG],MATCH(RosterPlan25[[#This Row],[PLAYER]],Proj2019[PLAYER],0))),0)</f>
        <v>0</v>
      </c>
      <c r="L95" s="39" t="s">
        <v>439</v>
      </c>
      <c r="M95" s="36">
        <f>_xlfn.IFNA(INDEX(Draft2018[Net Keeper Count],MATCH(RosterPlan25[[#This Row],[PLAYER]],Draft2018[PLAYER],0)),0)+IF(RosterPlan25[[#This Row],[KEEPER / RFA]]="K",1,0)</f>
        <v>1</v>
      </c>
      <c r="N95" s="39"/>
      <c r="O95">
        <f>IF(RosterPlan25[[#This Row],[VAR/G]]&gt;0,ROUND($W$29*RosterPlan25[[#This Row],[VAR/G]],0),0)+1</f>
        <v>1</v>
      </c>
      <c r="P95" s="36">
        <f>RosterPlan25[[#This Row],[Optimal $]]-RosterPlan25[[#This Row],[2019 $]]</f>
        <v>0</v>
      </c>
      <c r="Q95" s="36">
        <f>IF(OR(RosterPlan25[[#This Row],[SOURCE]]="Rookie",RosterPlan25[[#This Row],[POS]]="K"),0,RosterPlan25[[#This Row],[VAR/G]]+3.3)</f>
        <v>3.3</v>
      </c>
      <c r="R95" s="36">
        <f>IF(RosterPlan25[[#This Row],[VAW/G]]&gt;0,ROUND(RosterPlan25[[#This Row],[VAW/G]]*$W$56,0)+1,1)</f>
        <v>17</v>
      </c>
      <c r="S95" s="43">
        <f>RosterPlan25[[#This Row],[VAWG Market $]]-_xlfn.IFNA(RosterPlan25[[#This Row],[2019 $]],1)</f>
        <v>16</v>
      </c>
      <c r="T9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95"/>
      <c r="AL95"/>
      <c r="AM95"/>
      <c r="AN95"/>
      <c r="AO95"/>
      <c r="AP95"/>
    </row>
    <row r="96" spans="1:42" x14ac:dyDescent="0.3">
      <c r="A96" s="36" t="str">
        <f>INDEX(CompositeRoster[display_name],MATCH(RosterPlan25[[#This Row],[PLAYER]],CompositeRoster[full_name],0))</f>
        <v>GentlemanBrewer</v>
      </c>
      <c r="B96" t="s">
        <v>9514</v>
      </c>
      <c r="C96" t="str">
        <f>INDEX(CompositeRoster[team],MATCH(RosterPlan25[[#This Row],[PLAYER]],CompositeRoster[full_name],0))&amp;""</f>
        <v>NYG</v>
      </c>
      <c r="D96" t="str">
        <f>INDEX(CompositeRoster[position],MATCH(RosterPlan25[[#This Row],[PLAYER]],CompositeRoster[full_name],0))&amp;""</f>
        <v>RB</v>
      </c>
      <c r="E96" t="str">
        <f>INDEX(CompositeRoster[source],MATCH(RosterPlan25[[#This Row],[PLAYER]],CompositeRoster[full_name],0))</f>
        <v>Roster</v>
      </c>
      <c r="F96" s="42">
        <f>_xlfn.IFNA(INDEX(Draft2018[PRICE], MATCH(RosterPlan25[[#This Row],[PLAYER]],Draft2018[PLAYER],0)),0)</f>
        <v>6</v>
      </c>
      <c r="G96" s="42" t="str">
        <f>_xlfn.IFNA(INDEX(Draft2018[Current Contract],MATCH(RosterPlan25[[#This Row],[PLAYER]],Draft2018[PLAYER],0)),"Undrafted")</f>
        <v>Rookie</v>
      </c>
      <c r="H96" s="42" t="str">
        <f>IF(RosterPlan25[[#This Row],[Contract]]="Rookie","",2018+3-_xlfn.IFNA(INDEX(Draft2018[Net Keeper Count],MATCH(RosterPlan25[[#This Row],[PLAYER]],Draft2018[PLAYER],0)),0))</f>
        <v/>
      </c>
      <c r="I96" s="42">
        <f>ROUNDDOWN(RosterPlan25[[#This Row],[Optimal $]]*IF(RosterPlan25[Contract]="Rookie",0.3,0.15),0)</f>
        <v>31</v>
      </c>
      <c r="J96">
        <f>IF(RosterPlan25[[#This Row],[SOURCE]]="Draft",INDEX(draft_2019[salary],MATCH(RosterPlan25[[#This Row],[PLAYER]],draft_2019[placeholder_name],0)),MAX(RosterPlan25[[#This Row],[Current $]]+RosterPlan25[[#This Row],[$↑ VAR]],1))</f>
        <v>37</v>
      </c>
      <c r="K96" s="38">
        <f>_xlfn.IFNA(IF(RosterPlan25[[#This Row],[POS]]="K",0,INDEX(Proj2019[VARG],MATCH(RosterPlan25[[#This Row],[PLAYER]],Proj2019[PLAYER],0))),0)</f>
        <v>9.7000000000000011</v>
      </c>
      <c r="L96" s="39" t="s">
        <v>439</v>
      </c>
      <c r="M96">
        <f>_xlfn.IFNA(INDEX(Draft2018[Net Keeper Count],MATCH(RosterPlan25[[#This Row],[PLAYER]],Draft2018[PLAYER],0)),0)+IF(RosterPlan25[[#This Row],[KEEPER / RFA]]="K",1,0)</f>
        <v>1</v>
      </c>
      <c r="N96" s="39"/>
      <c r="O96" s="36">
        <f>IF(RosterPlan25[[#This Row],[VAR/G]]&gt;0,ROUND($W$29*RosterPlan25[[#This Row],[VAR/G]],0),0)+1</f>
        <v>105</v>
      </c>
      <c r="P96" s="36">
        <f>RosterPlan25[[#This Row],[Optimal $]]-RosterPlan25[[#This Row],[2019 $]]</f>
        <v>68</v>
      </c>
      <c r="Q96" s="36">
        <f>IF(OR(RosterPlan25[[#This Row],[SOURCE]]="Rookie",RosterPlan25[[#This Row],[POS]]="K"),0,RosterPlan25[[#This Row],[VAR/G]]+3.3)</f>
        <v>13</v>
      </c>
      <c r="R96" s="36">
        <f>IF(RosterPlan25[[#This Row],[VAW/G]]&gt;0,ROUND(RosterPlan25[[#This Row],[VAW/G]]*$W$56,0)+1,1)</f>
        <v>65</v>
      </c>
      <c r="S96" s="43">
        <f>RosterPlan25[[#This Row],[VAWG Market $]]-_xlfn.IFNA(RosterPlan25[[#This Row],[2019 $]],1)</f>
        <v>28</v>
      </c>
      <c r="T96" s="36">
        <f>IF(RosterPlan25[[#This Row],[VAR/G]]&gt;0,1+ROUND(RosterPlan25[[#This Row],[VAR/G]]*IF(RosterPlan25[[#This Row],[KEEPER / RFA]]="K",($W$34+RosterPlan25[[#This Row],[2019 $]]-1)/($W$25+RosterPlan25[[#This Row],[VAR/G]]),$W$35),0),1)</f>
        <v>137</v>
      </c>
      <c r="AK96"/>
      <c r="AL96"/>
      <c r="AM96"/>
      <c r="AN96"/>
      <c r="AO96"/>
      <c r="AP96"/>
    </row>
    <row r="97" spans="1:42" x14ac:dyDescent="0.3">
      <c r="A97" s="36" t="str">
        <f>INDEX(CompositeRoster[display_name],MATCH(RosterPlan25[[#This Row],[PLAYER]],CompositeRoster[full_name],0))</f>
        <v>GentlemanBrewer</v>
      </c>
      <c r="B97" t="s">
        <v>10211</v>
      </c>
      <c r="C97" t="str">
        <f>INDEX(CompositeRoster[team],MATCH(RosterPlan25[[#This Row],[PLAYER]],CompositeRoster[full_name],0))&amp;""</f>
        <v>PIT</v>
      </c>
      <c r="D97" t="str">
        <f>INDEX(CompositeRoster[position],MATCH(RosterPlan25[[#This Row],[PLAYER]],CompositeRoster[full_name],0))&amp;""</f>
        <v>WR</v>
      </c>
      <c r="E97" s="36" t="str">
        <f>INDEX(CompositeRoster[source],MATCH(RosterPlan25[[#This Row],[PLAYER]],CompositeRoster[full_name],0))</f>
        <v>Roster</v>
      </c>
      <c r="F97" s="42">
        <f>_xlfn.IFNA(INDEX(Draft2018[PRICE], MATCH(RosterPlan25[[#This Row],[PLAYER]],Draft2018[PLAYER],0)),0)</f>
        <v>7</v>
      </c>
      <c r="G97" s="42" t="str">
        <f>_xlfn.IFNA(INDEX(Draft2018[Current Contract],MATCH(RosterPlan25[[#This Row],[PLAYER]],Draft2018[PLAYER],0)),"Undrafted")</f>
        <v>Rookie</v>
      </c>
      <c r="H97" s="42" t="str">
        <f>IF(RosterPlan25[[#This Row],[Contract]]="Rookie","",2018+3-_xlfn.IFNA(INDEX(Draft2018[Net Keeper Count],MATCH(RosterPlan25[[#This Row],[PLAYER]],Draft2018[PLAYER],0)),0))</f>
        <v/>
      </c>
      <c r="I97" s="42">
        <f>ROUNDDOWN(RosterPlan25[[#This Row],[Optimal $]]*IF(RosterPlan25[Contract]="Rookie",0.3,0.15),0)</f>
        <v>16</v>
      </c>
      <c r="J97" s="36">
        <f>IF(RosterPlan25[[#This Row],[SOURCE]]="Draft",INDEX(draft_2019[salary],MATCH(RosterPlan25[[#This Row],[PLAYER]],draft_2019[placeholder_name],0)),MAX(RosterPlan25[[#This Row],[Current $]]+RosterPlan25[[#This Row],[$↑ VAR]],1))</f>
        <v>23</v>
      </c>
      <c r="K97" s="38">
        <f>_xlfn.IFNA(IF(RosterPlan25[[#This Row],[POS]]="K",0,INDEX(Proj2019[VARG],MATCH(RosterPlan25[[#This Row],[PLAYER]],Proj2019[PLAYER],0))),0)</f>
        <v>4.94625</v>
      </c>
      <c r="L97" s="39" t="s">
        <v>439</v>
      </c>
      <c r="M97" s="36">
        <f>_xlfn.IFNA(INDEX(Draft2018[Net Keeper Count],MATCH(RosterPlan25[[#This Row],[PLAYER]],Draft2018[PLAYER],0)),0)+IF(RosterPlan25[[#This Row],[KEEPER / RFA]]="K",1,0)</f>
        <v>2</v>
      </c>
      <c r="N97" s="39"/>
      <c r="O97">
        <f>IF(RosterPlan25[[#This Row],[VAR/G]]&gt;0,ROUND($W$29*RosterPlan25[[#This Row],[VAR/G]],0),0)+1</f>
        <v>54</v>
      </c>
      <c r="P97" s="36">
        <f>RosterPlan25[[#This Row],[Optimal $]]-RosterPlan25[[#This Row],[2019 $]]</f>
        <v>31</v>
      </c>
      <c r="Q97" s="36">
        <f>IF(OR(RosterPlan25[[#This Row],[SOURCE]]="Rookie",RosterPlan25[[#This Row],[POS]]="K"),0,RosterPlan25[[#This Row],[VAR/G]]+3.3)</f>
        <v>8.2462499999999999</v>
      </c>
      <c r="R97" s="36">
        <f>IF(RosterPlan25[[#This Row],[VAW/G]]&gt;0,ROUND(RosterPlan25[[#This Row],[VAW/G]]*$W$56,0)+1,1)</f>
        <v>42</v>
      </c>
      <c r="S97" s="43">
        <f>RosterPlan25[[#This Row],[VAWG Market $]]-_xlfn.IFNA(RosterPlan25[[#This Row],[2019 $]],1)</f>
        <v>19</v>
      </c>
      <c r="T97" s="36">
        <f>IF(RosterPlan25[[#This Row],[VAR/G]]&gt;0,1+ROUND(RosterPlan25[[#This Row],[VAR/G]]*IF(RosterPlan25[[#This Row],[KEEPER / RFA]]="K",($W$34+RosterPlan25[[#This Row],[2019 $]]-1)/($W$25+RosterPlan25[[#This Row],[VAR/G]]),$W$35),0),1)</f>
        <v>73</v>
      </c>
      <c r="AK97"/>
      <c r="AL97"/>
      <c r="AM97"/>
      <c r="AN97"/>
      <c r="AO97"/>
      <c r="AP97"/>
    </row>
    <row r="98" spans="1:42" x14ac:dyDescent="0.3">
      <c r="A98" s="36" t="str">
        <f>INDEX(CompositeRoster[display_name],MATCH(RosterPlan25[[#This Row],[PLAYER]],CompositeRoster[full_name],0))</f>
        <v>GentlemanBrewer</v>
      </c>
      <c r="B98" t="s">
        <v>4087</v>
      </c>
      <c r="C98" t="str">
        <f>INDEX(CompositeRoster[team],MATCH(RosterPlan25[[#This Row],[PLAYER]],CompositeRoster[full_name],0))&amp;""</f>
        <v>CLE</v>
      </c>
      <c r="D98" t="str">
        <f>INDEX(CompositeRoster[position],MATCH(RosterPlan25[[#This Row],[PLAYER]],CompositeRoster[full_name],0))&amp;""</f>
        <v>WR</v>
      </c>
      <c r="E98" t="str">
        <f>INDEX(CompositeRoster[source],MATCH(RosterPlan25[[#This Row],[PLAYER]],CompositeRoster[full_name],0))</f>
        <v>Roster</v>
      </c>
      <c r="F98" s="42">
        <f>_xlfn.IFNA(INDEX(Draft2018[PRICE], MATCH(RosterPlan25[[#This Row],[PLAYER]],Draft2018[PLAYER],0)),0)</f>
        <v>114</v>
      </c>
      <c r="G98" s="42" t="str">
        <f>_xlfn.IFNA(INDEX(Draft2018[Current Contract],MATCH(RosterPlan25[[#This Row],[PLAYER]],Draft2018[PLAYER],0)),"Undrafted")</f>
        <v>Auction</v>
      </c>
      <c r="H98" s="42">
        <f>IF(RosterPlan25[[#This Row],[Contract]]="Rookie","",2018+3-_xlfn.IFNA(INDEX(Draft2018[Net Keeper Count],MATCH(RosterPlan25[[#This Row],[PLAYER]],Draft2018[PLAYER],0)),0))</f>
        <v>2019</v>
      </c>
      <c r="I98" s="42">
        <f>ROUNDDOWN(RosterPlan25[[#This Row],[Optimal $]]*IF(RosterPlan25[Contract]="Rookie",0.3,0.15),0)</f>
        <v>7</v>
      </c>
      <c r="J98">
        <f>IF(RosterPlan25[[#This Row],[SOURCE]]="Draft",INDEX(draft_2019[salary],MATCH(RosterPlan25[[#This Row],[PLAYER]],draft_2019[placeholder_name],0)),MAX(RosterPlan25[[#This Row],[Current $]]+RosterPlan25[[#This Row],[$↑ VAR]],1))</f>
        <v>121</v>
      </c>
      <c r="K98" s="38">
        <f>_xlfn.IFNA(IF(RosterPlan25[[#This Row],[POS]]="K",0,INDEX(Proj2019[VARG],MATCH(RosterPlan25[[#This Row],[PLAYER]],Proj2019[PLAYER],0))),0)</f>
        <v>4.4581249999999981</v>
      </c>
      <c r="L98" s="39"/>
      <c r="M98">
        <f>_xlfn.IFNA(INDEX(Draft2018[Net Keeper Count],MATCH(RosterPlan25[[#This Row],[PLAYER]],Draft2018[PLAYER],0)),0)+IF(RosterPlan25[[#This Row],[KEEPER / RFA]]="K",1,0)</f>
        <v>2</v>
      </c>
      <c r="N98" s="39"/>
      <c r="O98" s="36">
        <f>IF(RosterPlan25[[#This Row],[VAR/G]]&gt;0,ROUND($W$29*RosterPlan25[[#This Row],[VAR/G]],0),0)+1</f>
        <v>49</v>
      </c>
      <c r="P98" s="36">
        <f>RosterPlan25[[#This Row],[Optimal $]]-RosterPlan25[[#This Row],[2019 $]]</f>
        <v>-72</v>
      </c>
      <c r="Q98" s="36">
        <f>IF(OR(RosterPlan25[[#This Row],[SOURCE]]="Rookie",RosterPlan25[[#This Row],[POS]]="K"),0,RosterPlan25[[#This Row],[VAR/G]]+3.3)</f>
        <v>7.7581249999999979</v>
      </c>
      <c r="R98" s="36">
        <f>IF(RosterPlan25[[#This Row],[VAW/G]]&gt;0,ROUND(RosterPlan25[[#This Row],[VAW/G]]*$W$56,0)+1,1)</f>
        <v>39</v>
      </c>
      <c r="S98" s="43">
        <f>RosterPlan25[[#This Row],[VAWG Market $]]-_xlfn.IFNA(RosterPlan25[[#This Row],[2019 $]],1)</f>
        <v>-82</v>
      </c>
      <c r="T98" s="36">
        <f>IF(RosterPlan25[[#This Row],[VAR/G]]&gt;0,1+ROUND(RosterPlan25[[#This Row],[VAR/G]]*IF(RosterPlan25[[#This Row],[KEEPER / RFA]]="K",($W$34+RosterPlan25[[#This Row],[2019 $]]-1)/($W$25+RosterPlan25[[#This Row],[VAR/G]]),$W$35),0),1)</f>
        <v>69</v>
      </c>
      <c r="AK98"/>
      <c r="AL98"/>
      <c r="AM98"/>
      <c r="AN98"/>
      <c r="AO98"/>
      <c r="AP98"/>
    </row>
    <row r="99" spans="1:42" x14ac:dyDescent="0.3">
      <c r="A99" s="36" t="str">
        <f>INDEX(CompositeRoster[display_name],MATCH(RosterPlan25[[#This Row],[PLAYER]],CompositeRoster[full_name],0))</f>
        <v>GentlemanBrewer</v>
      </c>
      <c r="B99" t="s">
        <v>5305</v>
      </c>
      <c r="C99" t="str">
        <f>INDEX(CompositeRoster[team],MATCH(RosterPlan25[[#This Row],[PLAYER]],CompositeRoster[full_name],0))&amp;""</f>
        <v>MIN</v>
      </c>
      <c r="D99" t="str">
        <f>INDEX(CompositeRoster[position],MATCH(RosterPlan25[[#This Row],[PLAYER]],CompositeRoster[full_name],0))&amp;""</f>
        <v>WR</v>
      </c>
      <c r="E99" t="str">
        <f>INDEX(CompositeRoster[source],MATCH(RosterPlan25[[#This Row],[PLAYER]],CompositeRoster[full_name],0))</f>
        <v>Roster</v>
      </c>
      <c r="F99" s="42">
        <f>_xlfn.IFNA(INDEX(Draft2018[PRICE], MATCH(RosterPlan25[[#This Row],[PLAYER]],Draft2018[PLAYER],0)),0)</f>
        <v>12</v>
      </c>
      <c r="G99" s="42" t="str">
        <f>_xlfn.IFNA(INDEX(Draft2018[Current Contract],MATCH(RosterPlan25[[#This Row],[PLAYER]],Draft2018[PLAYER],0)),"Undrafted")</f>
        <v>Auction</v>
      </c>
      <c r="H99" s="42">
        <f>IF(RosterPlan25[[#This Row],[Contract]]="Rookie","",2018+3-_xlfn.IFNA(INDEX(Draft2018[Net Keeper Count],MATCH(RosterPlan25[[#This Row],[PLAYER]],Draft2018[PLAYER],0)),0))</f>
        <v>2019</v>
      </c>
      <c r="I99" s="42">
        <f>ROUNDDOWN(RosterPlan25[[#This Row],[Optimal $]]*IF(RosterPlan25[Contract]="Rookie",0.3,0.15),0)</f>
        <v>4</v>
      </c>
      <c r="J99">
        <f>IF(RosterPlan25[[#This Row],[SOURCE]]="Draft",INDEX(draft_2019[salary],MATCH(RosterPlan25[[#This Row],[PLAYER]],draft_2019[placeholder_name],0)),MAX(RosterPlan25[[#This Row],[Current $]]+RosterPlan25[[#This Row],[$↑ VAR]],1))</f>
        <v>16</v>
      </c>
      <c r="K99" s="38">
        <f>_xlfn.IFNA(IF(RosterPlan25[[#This Row],[POS]]="K",0,INDEX(Proj2019[VARG],MATCH(RosterPlan25[[#This Row],[PLAYER]],Proj2019[PLAYER],0))),0)</f>
        <v>2.4899999999999993</v>
      </c>
      <c r="L99" s="39"/>
      <c r="M99" s="36">
        <f>_xlfn.IFNA(INDEX(Draft2018[Net Keeper Count],MATCH(RosterPlan25[[#This Row],[PLAYER]],Draft2018[PLAYER],0)),0)+IF(RosterPlan25[[#This Row],[KEEPER / RFA]]="K",1,0)</f>
        <v>2</v>
      </c>
      <c r="N99" s="39"/>
      <c r="O99" s="36">
        <f>IF(RosterPlan25[[#This Row],[VAR/G]]&gt;0,ROUND($W$29*RosterPlan25[[#This Row],[VAR/G]],0),0)+1</f>
        <v>28</v>
      </c>
      <c r="P99" s="36">
        <f>RosterPlan25[[#This Row],[Optimal $]]-RosterPlan25[[#This Row],[2019 $]]</f>
        <v>12</v>
      </c>
      <c r="Q99" s="36">
        <f>IF(OR(RosterPlan25[[#This Row],[SOURCE]]="Rookie",RosterPlan25[[#This Row],[POS]]="K"),0,RosterPlan25[[#This Row],[VAR/G]]+3.3)</f>
        <v>5.7899999999999991</v>
      </c>
      <c r="R99" s="36">
        <f>IF(RosterPlan25[[#This Row],[VAW/G]]&gt;0,ROUND(RosterPlan25[[#This Row],[VAW/G]]*$W$56,0)+1,1)</f>
        <v>30</v>
      </c>
      <c r="S99" s="43">
        <f>RosterPlan25[[#This Row],[VAWG Market $]]-_xlfn.IFNA(RosterPlan25[[#This Row],[2019 $]],1)</f>
        <v>14</v>
      </c>
      <c r="T99" s="36">
        <f>IF(RosterPlan25[[#This Row],[VAR/G]]&gt;0,1+ROUND(RosterPlan25[[#This Row],[VAR/G]]*IF(RosterPlan25[[#This Row],[KEEPER / RFA]]="K",($W$34+RosterPlan25[[#This Row],[2019 $]]-1)/($W$25+RosterPlan25[[#This Row],[VAR/G]]),$W$35),0),1)</f>
        <v>39</v>
      </c>
      <c r="AK99"/>
      <c r="AL99"/>
      <c r="AM99"/>
      <c r="AN99"/>
      <c r="AO99"/>
      <c r="AP99"/>
    </row>
    <row r="100" spans="1:42" x14ac:dyDescent="0.3">
      <c r="A100" s="36" t="str">
        <f>INDEX(CompositeRoster[display_name],MATCH(RosterPlan25[[#This Row],[PLAYER]],CompositeRoster[full_name],0))</f>
        <v>GentlemanBrewer</v>
      </c>
      <c r="B100" t="s">
        <v>5169</v>
      </c>
      <c r="C100" t="str">
        <f>INDEX(CompositeRoster[team],MATCH(RosterPlan25[[#This Row],[PLAYER]],CompositeRoster[full_name],0))&amp;""</f>
        <v>TB</v>
      </c>
      <c r="D100" t="str">
        <f>INDEX(CompositeRoster[position],MATCH(RosterPlan25[[#This Row],[PLAYER]],CompositeRoster[full_name],0))&amp;""</f>
        <v>TE</v>
      </c>
      <c r="E100" t="str">
        <f>INDEX(CompositeRoster[source],MATCH(RosterPlan25[[#This Row],[PLAYER]],CompositeRoster[full_name],0))</f>
        <v>Roster</v>
      </c>
      <c r="F100" s="42">
        <f>_xlfn.IFNA(INDEX(Draft2018[PRICE], MATCH(RosterPlan25[[#This Row],[PLAYER]],Draft2018[PLAYER],0)),0)</f>
        <v>5</v>
      </c>
      <c r="G100" s="42" t="str">
        <f>_xlfn.IFNA(INDEX(Draft2018[Current Contract],MATCH(RosterPlan25[[#This Row],[PLAYER]],Draft2018[PLAYER],0)),"Undrafted")</f>
        <v>Rookie</v>
      </c>
      <c r="H100" s="42" t="str">
        <f>IF(RosterPlan25[[#This Row],[Contract]]="Rookie","",2018+3-_xlfn.IFNA(INDEX(Draft2018[Net Keeper Count],MATCH(RosterPlan25[[#This Row],[PLAYER]],Draft2018[PLAYER],0)),0))</f>
        <v/>
      </c>
      <c r="I100" s="42">
        <f>ROUNDDOWN(RosterPlan25[[#This Row],[Optimal $]]*IF(RosterPlan25[Contract]="Rookie",0.3,0.15),0)</f>
        <v>7</v>
      </c>
      <c r="J100">
        <f>IF(RosterPlan25[[#This Row],[SOURCE]]="Draft",INDEX(draft_2019[salary],MATCH(RosterPlan25[[#This Row],[PLAYER]],draft_2019[placeholder_name],0)),MAX(RosterPlan25[[#This Row],[Current $]]+RosterPlan25[[#This Row],[$↑ VAR]],1))</f>
        <v>12</v>
      </c>
      <c r="K100" s="38">
        <f>_xlfn.IFNA(IF(RosterPlan25[[#This Row],[POS]]="K",0,INDEX(Proj2019[VARG],MATCH(RosterPlan25[[#This Row],[PLAYER]],Proj2019[PLAYER],0))),0)</f>
        <v>2.305625</v>
      </c>
      <c r="L100" s="39" t="s">
        <v>439</v>
      </c>
      <c r="M100">
        <f>_xlfn.IFNA(INDEX(Draft2018[Net Keeper Count],MATCH(RosterPlan25[[#This Row],[PLAYER]],Draft2018[PLAYER],0)),0)+IF(RosterPlan25[[#This Row],[KEEPER / RFA]]="K",1,0)</f>
        <v>2</v>
      </c>
      <c r="N100" s="39"/>
      <c r="O100">
        <f>IF(RosterPlan25[[#This Row],[VAR/G]]&gt;0,ROUND($W$29*RosterPlan25[[#This Row],[VAR/G]],0),0)+1</f>
        <v>26</v>
      </c>
      <c r="P100" s="36">
        <f>RosterPlan25[[#This Row],[Optimal $]]-RosterPlan25[[#This Row],[2019 $]]</f>
        <v>14</v>
      </c>
      <c r="Q100" s="36">
        <f>IF(OR(RosterPlan25[[#This Row],[SOURCE]]="Rookie",RosterPlan25[[#This Row],[POS]]="K"),0,RosterPlan25[[#This Row],[VAR/G]]+3.3)</f>
        <v>5.6056249999999999</v>
      </c>
      <c r="R100" s="36">
        <f>IF(RosterPlan25[[#This Row],[VAW/G]]&gt;0,ROUND(RosterPlan25[[#This Row],[VAW/G]]*$W$56,0)+1,1)</f>
        <v>29</v>
      </c>
      <c r="S100" s="43">
        <f>RosterPlan25[[#This Row],[VAWG Market $]]-_xlfn.IFNA(RosterPlan25[[#This Row],[2019 $]],1)</f>
        <v>17</v>
      </c>
      <c r="T100" s="36">
        <f>IF(RosterPlan25[[#This Row],[VAR/G]]&gt;0,1+ROUND(RosterPlan25[[#This Row],[VAR/G]]*IF(RosterPlan25[[#This Row],[KEEPER / RFA]]="K",($W$34+RosterPlan25[[#This Row],[2019 $]]-1)/($W$25+RosterPlan25[[#This Row],[VAR/G]]),$W$35),0),1)</f>
        <v>36</v>
      </c>
      <c r="AK100"/>
      <c r="AL100"/>
      <c r="AM100"/>
      <c r="AN100"/>
      <c r="AO100"/>
      <c r="AP100"/>
    </row>
    <row r="101" spans="1:42" x14ac:dyDescent="0.3">
      <c r="A101" s="36" t="str">
        <f>INDEX(CompositeRoster[display_name],MATCH(RosterPlan25[[#This Row],[PLAYER]],CompositeRoster[full_name],0))</f>
        <v>GentlemanBrewer</v>
      </c>
      <c r="B101" t="s">
        <v>8923</v>
      </c>
      <c r="C101" t="str">
        <f>INDEX(CompositeRoster[team],MATCH(RosterPlan25[[#This Row],[PLAYER]],CompositeRoster[full_name],0))&amp;""</f>
        <v>NO</v>
      </c>
      <c r="D101" t="str">
        <f>INDEX(CompositeRoster[position],MATCH(RosterPlan25[[#This Row],[PLAYER]],CompositeRoster[full_name],0))&amp;""</f>
        <v>TE</v>
      </c>
      <c r="E101" s="36" t="str">
        <f>INDEX(CompositeRoster[source],MATCH(RosterPlan25[[#This Row],[PLAYER]],CompositeRoster[full_name],0))</f>
        <v>Roster</v>
      </c>
      <c r="F101" s="42">
        <f>_xlfn.IFNA(INDEX(Draft2018[PRICE], MATCH(RosterPlan25[[#This Row],[PLAYER]],Draft2018[PLAYER],0)),0)</f>
        <v>0</v>
      </c>
      <c r="G101" s="42" t="str">
        <f>_xlfn.IFNA(INDEX(Draft2018[Current Contract],MATCH(RosterPlan25[[#This Row],[PLAYER]],Draft2018[PLAYER],0)),"Undrafted")</f>
        <v>Undrafted</v>
      </c>
      <c r="H101" s="42">
        <f>IF(RosterPlan25[[#This Row],[Contract]]="Rookie","",2018+3-_xlfn.IFNA(INDEX(Draft2018[Net Keeper Count],MATCH(RosterPlan25[[#This Row],[PLAYER]],Draft2018[PLAYER],0)),0))</f>
        <v>2021</v>
      </c>
      <c r="I101" s="42">
        <f>ROUNDDOWN(RosterPlan25[[#This Row],[Optimal $]]*IF(RosterPlan25[Contract]="Rookie",0.3,0.15),0)</f>
        <v>3</v>
      </c>
      <c r="J101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01" s="38">
        <f>_xlfn.IFNA(IF(RosterPlan25[[#This Row],[POS]]="K",0,INDEX(Proj2019[VARG],MATCH(RosterPlan25[[#This Row],[PLAYER]],Proj2019[PLAYER],0))),0)</f>
        <v>1.7325000000000008</v>
      </c>
      <c r="L101" s="39" t="s">
        <v>439</v>
      </c>
      <c r="M101" s="36">
        <f>_xlfn.IFNA(INDEX(Draft2018[Net Keeper Count],MATCH(RosterPlan25[[#This Row],[PLAYER]],Draft2018[PLAYER],0)),0)+IF(RosterPlan25[[#This Row],[KEEPER / RFA]]="K",1,0)</f>
        <v>1</v>
      </c>
      <c r="N101" s="39"/>
      <c r="O101">
        <f>IF(RosterPlan25[[#This Row],[VAR/G]]&gt;0,ROUND($W$29*RosterPlan25[[#This Row],[VAR/G]],0),0)+1</f>
        <v>20</v>
      </c>
      <c r="P101" s="36">
        <f>RosterPlan25[[#This Row],[Optimal $]]-RosterPlan25[[#This Row],[2019 $]]</f>
        <v>17</v>
      </c>
      <c r="Q101" s="36">
        <f>IF(OR(RosterPlan25[[#This Row],[SOURCE]]="Rookie",RosterPlan25[[#This Row],[POS]]="K"),0,RosterPlan25[[#This Row],[VAR/G]]+3.3)</f>
        <v>5.0325000000000006</v>
      </c>
      <c r="R101" s="36">
        <f>IF(RosterPlan25[[#This Row],[VAW/G]]&gt;0,ROUND(RosterPlan25[[#This Row],[VAW/G]]*$W$56,0)+1,1)</f>
        <v>26</v>
      </c>
      <c r="S101" s="43">
        <f>RosterPlan25[[#This Row],[VAWG Market $]]-_xlfn.IFNA(RosterPlan25[[#This Row],[2019 $]],1)</f>
        <v>23</v>
      </c>
      <c r="T101" s="36">
        <f>IF(RosterPlan25[[#This Row],[VAR/G]]&gt;0,1+ROUND(RosterPlan25[[#This Row],[VAR/G]]*IF(RosterPlan25[[#This Row],[KEEPER / RFA]]="K",($W$34+RosterPlan25[[#This Row],[2019 $]]-1)/($W$25+RosterPlan25[[#This Row],[VAR/G]]),$W$35),0),1)</f>
        <v>27</v>
      </c>
      <c r="AK101"/>
      <c r="AL101"/>
      <c r="AM101"/>
      <c r="AN101"/>
      <c r="AO101"/>
      <c r="AP101"/>
    </row>
    <row r="102" spans="1:42" x14ac:dyDescent="0.3">
      <c r="A102" s="36" t="str">
        <f>INDEX(CompositeRoster[display_name],MATCH(RosterPlan25[[#This Row],[PLAYER]],CompositeRoster[full_name],0))</f>
        <v>GentlemanBrewer</v>
      </c>
      <c r="B102" t="s">
        <v>1722</v>
      </c>
      <c r="C102" t="str">
        <f>INDEX(CompositeRoster[team],MATCH(RosterPlan25[[#This Row],[PLAYER]],CompositeRoster[full_name],0))&amp;""</f>
        <v>LAC</v>
      </c>
      <c r="D102" t="str">
        <f>INDEX(CompositeRoster[position],MATCH(RosterPlan25[[#This Row],[PLAYER]],CompositeRoster[full_name],0))&amp;""</f>
        <v>TE</v>
      </c>
      <c r="E102" t="str">
        <f>INDEX(CompositeRoster[source],MATCH(RosterPlan25[[#This Row],[PLAYER]],CompositeRoster[full_name],0))</f>
        <v>Roster</v>
      </c>
      <c r="F102" s="42">
        <f>_xlfn.IFNA(INDEX(Draft2018[PRICE], MATCH(RosterPlan25[[#This Row],[PLAYER]],Draft2018[PLAYER],0)),0)</f>
        <v>3</v>
      </c>
      <c r="G102" s="42" t="str">
        <f>_xlfn.IFNA(INDEX(Draft2018[Current Contract],MATCH(RosterPlan25[[#This Row],[PLAYER]],Draft2018[PLAYER],0)),"Undrafted")</f>
        <v>Rookie</v>
      </c>
      <c r="H102" s="42" t="str">
        <f>IF(RosterPlan25[[#This Row],[Contract]]="Rookie","",2018+3-_xlfn.IFNA(INDEX(Draft2018[Net Keeper Count],MATCH(RosterPlan25[[#This Row],[PLAYER]],Draft2018[PLAYER],0)),0))</f>
        <v/>
      </c>
      <c r="I102" s="42">
        <f>ROUNDDOWN(RosterPlan25[[#This Row],[Optimal $]]*IF(RosterPlan25[Contract]="Rookie",0.3,0.15),0)</f>
        <v>4</v>
      </c>
      <c r="J102">
        <f>IF(RosterPlan25[[#This Row],[SOURCE]]="Draft",INDEX(draft_2019[salary],MATCH(RosterPlan25[[#This Row],[PLAYER]],draft_2019[placeholder_name],0)),MAX(RosterPlan25[[#This Row],[Current $]]+RosterPlan25[[#This Row],[$↑ VAR]],1))</f>
        <v>7</v>
      </c>
      <c r="K102" s="38">
        <f>_xlfn.IFNA(IF(RosterPlan25[[#This Row],[POS]]="K",0,INDEX(Proj2019[VARG],MATCH(RosterPlan25[[#This Row],[PLAYER]],Proj2019[PLAYER],0))),0)</f>
        <v>1.2924999999999995</v>
      </c>
      <c r="L102" s="39" t="s">
        <v>439</v>
      </c>
      <c r="M102" s="36">
        <f>_xlfn.IFNA(INDEX(Draft2018[Net Keeper Count],MATCH(RosterPlan25[[#This Row],[PLAYER]],Draft2018[PLAYER],0)),0)+IF(RosterPlan25[[#This Row],[KEEPER / RFA]]="K",1,0)</f>
        <v>3</v>
      </c>
      <c r="N102" s="39"/>
      <c r="O102" s="36">
        <f>IF(RosterPlan25[[#This Row],[VAR/G]]&gt;0,ROUND($W$29*RosterPlan25[[#This Row],[VAR/G]],0),0)+1</f>
        <v>15</v>
      </c>
      <c r="P102" s="36">
        <f>RosterPlan25[[#This Row],[Optimal $]]-RosterPlan25[[#This Row],[2019 $]]</f>
        <v>8</v>
      </c>
      <c r="Q102" s="36">
        <f>IF(OR(RosterPlan25[[#This Row],[SOURCE]]="Rookie",RosterPlan25[[#This Row],[POS]]="K"),0,RosterPlan25[[#This Row],[VAR/G]]+3.3)</f>
        <v>4.5924999999999994</v>
      </c>
      <c r="R102" s="36">
        <f>IF(RosterPlan25[[#This Row],[VAW/G]]&gt;0,ROUND(RosterPlan25[[#This Row],[VAW/G]]*$W$56,0)+1,1)</f>
        <v>24</v>
      </c>
      <c r="S102" s="43">
        <f>RosterPlan25[[#This Row],[VAWG Market $]]-_xlfn.IFNA(RosterPlan25[[#This Row],[2019 $]],1)</f>
        <v>17</v>
      </c>
      <c r="T102" s="36">
        <f>IF(RosterPlan25[[#This Row],[VAR/G]]&gt;0,1+ROUND(RosterPlan25[[#This Row],[VAR/G]]*IF(RosterPlan25[[#This Row],[KEEPER / RFA]]="K",($W$34+RosterPlan25[[#This Row],[2019 $]]-1)/($W$25+RosterPlan25[[#This Row],[VAR/G]]),$W$35),0),1)</f>
        <v>21</v>
      </c>
      <c r="AK102"/>
      <c r="AL102"/>
      <c r="AM102"/>
      <c r="AN102"/>
      <c r="AO102"/>
      <c r="AP102"/>
    </row>
    <row r="103" spans="1:42" x14ac:dyDescent="0.3">
      <c r="A103" s="36" t="str">
        <f>INDEX(CompositeRoster[display_name],MATCH(RosterPlan25[[#This Row],[PLAYER]],CompositeRoster[full_name],0))</f>
        <v>GentlemanBrewer</v>
      </c>
      <c r="B103" t="s">
        <v>6996</v>
      </c>
      <c r="C103" t="str">
        <f>INDEX(CompositeRoster[team],MATCH(RosterPlan25[[#This Row],[PLAYER]],CompositeRoster[full_name],0))&amp;""</f>
        <v>LAC</v>
      </c>
      <c r="D103" t="str">
        <f>INDEX(CompositeRoster[position],MATCH(RosterPlan25[[#This Row],[PLAYER]],CompositeRoster[full_name],0))&amp;""</f>
        <v>WR</v>
      </c>
      <c r="E103" t="str">
        <f>INDEX(CompositeRoster[source],MATCH(RosterPlan25[[#This Row],[PLAYER]],CompositeRoster[full_name],0))</f>
        <v>Roster</v>
      </c>
      <c r="F103" s="42">
        <f>_xlfn.IFNA(INDEX(Draft2018[PRICE], MATCH(RosterPlan25[[#This Row],[PLAYER]],Draft2018[PLAYER],0)),0)</f>
        <v>4</v>
      </c>
      <c r="G103" s="42" t="str">
        <f>_xlfn.IFNA(INDEX(Draft2018[Current Contract],MATCH(RosterPlan25[[#This Row],[PLAYER]],Draft2018[PLAYER],0)),"Undrafted")</f>
        <v>Rookie</v>
      </c>
      <c r="H103" s="42" t="str">
        <f>IF(RosterPlan25[[#This Row],[Contract]]="Rookie","",2018+3-_xlfn.IFNA(INDEX(Draft2018[Net Keeper Count],MATCH(RosterPlan25[[#This Row],[PLAYER]],Draft2018[PLAYER],0)),0))</f>
        <v/>
      </c>
      <c r="I103" s="42">
        <f>ROUNDDOWN(RosterPlan25[[#This Row],[Optimal $]]*IF(RosterPlan25[Contract]="Rookie",0.3,0.15),0)</f>
        <v>3</v>
      </c>
      <c r="J103">
        <f>IF(RosterPlan25[[#This Row],[SOURCE]]="Draft",INDEX(draft_2019[salary],MATCH(RosterPlan25[[#This Row],[PLAYER]],draft_2019[placeholder_name],0)),MAX(RosterPlan25[[#This Row],[Current $]]+RosterPlan25[[#This Row],[$↑ VAR]],1))</f>
        <v>7</v>
      </c>
      <c r="K103" s="38">
        <f>_xlfn.IFNA(IF(RosterPlan25[[#This Row],[POS]]="K",0,INDEX(Proj2019[VARG],MATCH(RosterPlan25[[#This Row],[PLAYER]],Proj2019[PLAYER],0))),0)</f>
        <v>1.1568749999999985</v>
      </c>
      <c r="L103" s="39" t="s">
        <v>439</v>
      </c>
      <c r="M103" s="36">
        <f>_xlfn.IFNA(INDEX(Draft2018[Net Keeper Count],MATCH(RosterPlan25[[#This Row],[PLAYER]],Draft2018[PLAYER],0)),0)+IF(RosterPlan25[[#This Row],[KEEPER / RFA]]="K",1,0)</f>
        <v>2</v>
      </c>
      <c r="N103" s="39"/>
      <c r="O103">
        <f>IF(RosterPlan25[[#This Row],[VAR/G]]&gt;0,ROUND($W$29*RosterPlan25[[#This Row],[VAR/G]],0),0)+1</f>
        <v>13</v>
      </c>
      <c r="P103" s="36">
        <f>RosterPlan25[[#This Row],[Optimal $]]-RosterPlan25[[#This Row],[2019 $]]</f>
        <v>6</v>
      </c>
      <c r="Q103" s="36">
        <f>IF(OR(RosterPlan25[[#This Row],[SOURCE]]="Rookie",RosterPlan25[[#This Row],[POS]]="K"),0,RosterPlan25[[#This Row],[VAR/G]]+3.3)</f>
        <v>4.4568749999999984</v>
      </c>
      <c r="R103" s="36">
        <f>IF(RosterPlan25[[#This Row],[VAW/G]]&gt;0,ROUND(RosterPlan25[[#This Row],[VAW/G]]*$W$56,0)+1,1)</f>
        <v>23</v>
      </c>
      <c r="S103" s="43">
        <f>RosterPlan25[[#This Row],[VAWG Market $]]-_xlfn.IFNA(RosterPlan25[[#This Row],[2019 $]],1)</f>
        <v>16</v>
      </c>
      <c r="T103" s="36">
        <f>IF(RosterPlan25[[#This Row],[VAR/G]]&gt;0,1+ROUND(RosterPlan25[[#This Row],[VAR/G]]*IF(RosterPlan25[[#This Row],[KEEPER / RFA]]="K",($W$34+RosterPlan25[[#This Row],[2019 $]]-1)/($W$25+RosterPlan25[[#This Row],[VAR/G]]),$W$35),0),1)</f>
        <v>18</v>
      </c>
      <c r="AK103"/>
      <c r="AL103"/>
      <c r="AM103"/>
      <c r="AN103"/>
      <c r="AO103"/>
      <c r="AP103"/>
    </row>
    <row r="104" spans="1:42" x14ac:dyDescent="0.3">
      <c r="A104" s="36" t="str">
        <f>INDEX(CompositeRoster[display_name],MATCH(RosterPlan25[[#This Row],[PLAYER]],CompositeRoster[full_name],0))</f>
        <v>GentlemanBrewer</v>
      </c>
      <c r="B104" t="s">
        <v>1717</v>
      </c>
      <c r="C104" t="str">
        <f>INDEX(CompositeRoster[team],MATCH(RosterPlan25[[#This Row],[PLAYER]],CompositeRoster[full_name],0))&amp;""</f>
        <v>PIT</v>
      </c>
      <c r="D104" t="str">
        <f>INDEX(CompositeRoster[position],MATCH(RosterPlan25[[#This Row],[PLAYER]],CompositeRoster[full_name],0))&amp;""</f>
        <v>QB</v>
      </c>
      <c r="E104" t="str">
        <f>INDEX(CompositeRoster[source],MATCH(RosterPlan25[[#This Row],[PLAYER]],CompositeRoster[full_name],0))</f>
        <v>Roster</v>
      </c>
      <c r="F104" s="42">
        <f>_xlfn.IFNA(INDEX(Draft2018[PRICE], MATCH(RosterPlan25[[#This Row],[PLAYER]],Draft2018[PLAYER],0)),0)</f>
        <v>6</v>
      </c>
      <c r="G104" s="42" t="str">
        <f>_xlfn.IFNA(INDEX(Draft2018[Current Contract],MATCH(RosterPlan25[[#This Row],[PLAYER]],Draft2018[PLAYER],0)),"Undrafted")</f>
        <v>Auction</v>
      </c>
      <c r="H104" s="42">
        <f>IF(RosterPlan25[[#This Row],[Contract]]="Rookie","",2018+3-_xlfn.IFNA(INDEX(Draft2018[Net Keeper Count],MATCH(RosterPlan25[[#This Row],[PLAYER]],Draft2018[PLAYER],0)),0))</f>
        <v>2021</v>
      </c>
      <c r="I104" s="42">
        <f>ROUNDDOWN(RosterPlan25[[#This Row],[Optimal $]]*IF(RosterPlan25[Contract]="Rookie",0.3,0.15),0)</f>
        <v>0</v>
      </c>
      <c r="J104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104" s="38">
        <f>_xlfn.IFNA(IF(RosterPlan25[[#This Row],[POS]]="K",0,INDEX(Proj2019[VARG],MATCH(RosterPlan25[[#This Row],[PLAYER]],Proj2019[PLAYER],0))),0)</f>
        <v>0.33349999999999724</v>
      </c>
      <c r="L104" s="39" t="s">
        <v>439</v>
      </c>
      <c r="M104" s="36">
        <f>_xlfn.IFNA(INDEX(Draft2018[Net Keeper Count],MATCH(RosterPlan25[[#This Row],[PLAYER]],Draft2018[PLAYER],0)),0)+IF(RosterPlan25[[#This Row],[KEEPER / RFA]]="K",1,0)</f>
        <v>1</v>
      </c>
      <c r="N104" s="39"/>
      <c r="O104" s="36">
        <f>IF(RosterPlan25[[#This Row],[VAR/G]]&gt;0,ROUND($W$29*RosterPlan25[[#This Row],[VAR/G]],0),0)+1</f>
        <v>5</v>
      </c>
      <c r="P104" s="36">
        <f>RosterPlan25[[#This Row],[Optimal $]]-RosterPlan25[[#This Row],[2019 $]]</f>
        <v>-1</v>
      </c>
      <c r="Q104" s="36">
        <f>IF(OR(RosterPlan25[[#This Row],[SOURCE]]="Rookie",RosterPlan25[[#This Row],[POS]]="K"),0,RosterPlan25[[#This Row],[VAR/G]]+3.3)</f>
        <v>3.6334999999999971</v>
      </c>
      <c r="R104" s="36">
        <f>IF(RosterPlan25[[#This Row],[VAW/G]]&gt;0,ROUND(RosterPlan25[[#This Row],[VAW/G]]*$W$56,0)+1,1)</f>
        <v>19</v>
      </c>
      <c r="S104" s="43">
        <f>RosterPlan25[[#This Row],[VAWG Market $]]-_xlfn.IFNA(RosterPlan25[[#This Row],[2019 $]],1)</f>
        <v>13</v>
      </c>
      <c r="T104" s="36">
        <f>IF(RosterPlan25[[#This Row],[VAR/G]]&gt;0,1+ROUND(RosterPlan25[[#This Row],[VAR/G]]*IF(RosterPlan25[[#This Row],[KEEPER / RFA]]="K",($W$34+RosterPlan25[[#This Row],[2019 $]]-1)/($W$25+RosterPlan25[[#This Row],[VAR/G]]),$W$35),0),1)</f>
        <v>6</v>
      </c>
      <c r="AK104"/>
      <c r="AL104"/>
      <c r="AM104"/>
      <c r="AN104"/>
      <c r="AO104"/>
      <c r="AP104"/>
    </row>
    <row r="105" spans="1:42" x14ac:dyDescent="0.3">
      <c r="A105" s="36" t="str">
        <f>INDEX(CompositeRoster[display_name],MATCH(RosterPlan25[[#This Row],[PLAYER]],CompositeRoster[full_name],0))</f>
        <v>GentlemanBrewer</v>
      </c>
      <c r="B105" t="s">
        <v>6248</v>
      </c>
      <c r="C105" t="str">
        <f>INDEX(CompositeRoster[team],MATCH(RosterPlan25[[#This Row],[PLAYER]],CompositeRoster[full_name],0))&amp;""</f>
        <v>IND</v>
      </c>
      <c r="D105" t="str">
        <f>INDEX(CompositeRoster[position],MATCH(RosterPlan25[[#This Row],[PLAYER]],CompositeRoster[full_name],0))&amp;""</f>
        <v>WR</v>
      </c>
      <c r="E105" s="36" t="str">
        <f>INDEX(CompositeRoster[source],MATCH(RosterPlan25[[#This Row],[PLAYER]],CompositeRoster[full_name],0))</f>
        <v>Roster</v>
      </c>
      <c r="F105" s="42">
        <f>_xlfn.IFNA(INDEX(Draft2018[PRICE], MATCH(RosterPlan25[[#This Row],[PLAYER]],Draft2018[PLAYER],0)),0)</f>
        <v>0</v>
      </c>
      <c r="G105" s="42" t="str">
        <f>_xlfn.IFNA(INDEX(Draft2018[Current Contract],MATCH(RosterPlan25[[#This Row],[PLAYER]],Draft2018[PLAYER],0)),"Undrafted")</f>
        <v>Undrafted</v>
      </c>
      <c r="H105" s="42">
        <f>IF(RosterPlan25[[#This Row],[Contract]]="Rookie","",2018+3-_xlfn.IFNA(INDEX(Draft2018[Net Keeper Count],MATCH(RosterPlan25[[#This Row],[PLAYER]],Draft2018[PLAYER],0)),0))</f>
        <v>2021</v>
      </c>
      <c r="I105" s="42">
        <f>ROUNDDOWN(RosterPlan25[[#This Row],[Optimal $]]*IF(RosterPlan25[Contract]="Rookie",0.3,0.15),0)</f>
        <v>0</v>
      </c>
      <c r="J10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05" s="38">
        <f>_xlfn.IFNA(IF(RosterPlan25[[#This Row],[POS]]="K",0,INDEX(Proj2019[VARG],MATCH(RosterPlan25[[#This Row],[PLAYER]],Proj2019[PLAYER],0))),0)</f>
        <v>0</v>
      </c>
      <c r="L105" s="39" t="s">
        <v>439</v>
      </c>
      <c r="M105" s="36">
        <f>_xlfn.IFNA(INDEX(Draft2018[Net Keeper Count],MATCH(RosterPlan25[[#This Row],[PLAYER]],Draft2018[PLAYER],0)),0)+IF(RosterPlan25[[#This Row],[KEEPER / RFA]]="K",1,0)</f>
        <v>1</v>
      </c>
      <c r="N105" s="39"/>
      <c r="O105">
        <f>IF(RosterPlan25[[#This Row],[VAR/G]]&gt;0,ROUND($W$29*RosterPlan25[[#This Row],[VAR/G]],0),0)+1</f>
        <v>1</v>
      </c>
      <c r="P105" s="36">
        <f>RosterPlan25[[#This Row],[Optimal $]]-RosterPlan25[[#This Row],[2019 $]]</f>
        <v>0</v>
      </c>
      <c r="Q105" s="36">
        <f>IF(OR(RosterPlan25[[#This Row],[SOURCE]]="Rookie",RosterPlan25[[#This Row],[POS]]="K"),0,RosterPlan25[[#This Row],[VAR/G]]+3.3)</f>
        <v>3.3</v>
      </c>
      <c r="R105" s="36">
        <f>IF(RosterPlan25[[#This Row],[VAW/G]]&gt;0,ROUND(RosterPlan25[[#This Row],[VAW/G]]*$W$56,0)+1,1)</f>
        <v>17</v>
      </c>
      <c r="S105" s="43">
        <f>RosterPlan25[[#This Row],[VAWG Market $]]-_xlfn.IFNA(RosterPlan25[[#This Row],[2019 $]],1)</f>
        <v>16</v>
      </c>
      <c r="T10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05"/>
      <c r="AL105"/>
      <c r="AM105"/>
      <c r="AN105"/>
      <c r="AO105"/>
      <c r="AP105"/>
    </row>
    <row r="106" spans="1:42" x14ac:dyDescent="0.3">
      <c r="A106" s="36" t="str">
        <f>INDEX(CompositeRoster[display_name],MATCH(RosterPlan25[[#This Row],[PLAYER]],CompositeRoster[full_name],0))</f>
        <v>GentlemanBrewer</v>
      </c>
      <c r="B106" t="s">
        <v>10802</v>
      </c>
      <c r="C106" t="str">
        <f>INDEX(CompositeRoster[team],MATCH(RosterPlan25[[#This Row],[PLAYER]],CompositeRoster[full_name],0))&amp;""</f>
        <v>OAK</v>
      </c>
      <c r="D106" t="str">
        <f>INDEX(CompositeRoster[position],MATCH(RosterPlan25[[#This Row],[PLAYER]],CompositeRoster[full_name],0))&amp;""</f>
        <v>RB</v>
      </c>
      <c r="E106" s="36" t="str">
        <f>INDEX(CompositeRoster[source],MATCH(RosterPlan25[[#This Row],[PLAYER]],CompositeRoster[full_name],0))</f>
        <v>Roster</v>
      </c>
      <c r="F106" s="42">
        <f>_xlfn.IFNA(INDEX(Draft2018[PRICE], MATCH(RosterPlan25[[#This Row],[PLAYER]],Draft2018[PLAYER],0)),0)</f>
        <v>0</v>
      </c>
      <c r="G106" s="42" t="str">
        <f>_xlfn.IFNA(INDEX(Draft2018[Current Contract],MATCH(RosterPlan25[[#This Row],[PLAYER]],Draft2018[PLAYER],0)),"Undrafted")</f>
        <v>Undrafted</v>
      </c>
      <c r="H106" s="42">
        <f>IF(RosterPlan25[[#This Row],[Contract]]="Rookie","",2018+3-_xlfn.IFNA(INDEX(Draft2018[Net Keeper Count],MATCH(RosterPlan25[[#This Row],[PLAYER]],Draft2018[PLAYER],0)),0))</f>
        <v>2021</v>
      </c>
      <c r="I106" s="42">
        <f>ROUNDDOWN(RosterPlan25[[#This Row],[Optimal $]]*IF(RosterPlan25[Contract]="Rookie",0.3,0.15),0)</f>
        <v>0</v>
      </c>
      <c r="J106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06" s="38">
        <f>_xlfn.IFNA(IF(RosterPlan25[[#This Row],[POS]]="K",0,INDEX(Proj2019[VARG],MATCH(RosterPlan25[[#This Row],[PLAYER]],Proj2019[PLAYER],0))),0)</f>
        <v>0</v>
      </c>
      <c r="L106" s="39" t="s">
        <v>439</v>
      </c>
      <c r="M106" s="36">
        <f>_xlfn.IFNA(INDEX(Draft2018[Net Keeper Count],MATCH(RosterPlan25[[#This Row],[PLAYER]],Draft2018[PLAYER],0)),0)+IF(RosterPlan25[[#This Row],[KEEPER / RFA]]="K",1,0)</f>
        <v>1</v>
      </c>
      <c r="N106" s="39"/>
      <c r="O106">
        <f>IF(RosterPlan25[[#This Row],[VAR/G]]&gt;0,ROUND($W$29*RosterPlan25[[#This Row],[VAR/G]],0),0)+1</f>
        <v>1</v>
      </c>
      <c r="P106" s="36">
        <f>RosterPlan25[[#This Row],[Optimal $]]-RosterPlan25[[#This Row],[2019 $]]</f>
        <v>0</v>
      </c>
      <c r="Q106" s="36">
        <f>IF(OR(RosterPlan25[[#This Row],[SOURCE]]="Rookie",RosterPlan25[[#This Row],[POS]]="K"),0,RosterPlan25[[#This Row],[VAR/G]]+3.3)</f>
        <v>3.3</v>
      </c>
      <c r="R106" s="36">
        <f>IF(RosterPlan25[[#This Row],[VAW/G]]&gt;0,ROUND(RosterPlan25[[#This Row],[VAW/G]]*$W$56,0)+1,1)</f>
        <v>17</v>
      </c>
      <c r="S106" s="43">
        <f>RosterPlan25[[#This Row],[VAWG Market $]]-_xlfn.IFNA(RosterPlan25[[#This Row],[2019 $]],1)</f>
        <v>16</v>
      </c>
      <c r="T10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06"/>
      <c r="AL106"/>
      <c r="AM106"/>
      <c r="AN106"/>
      <c r="AO106"/>
      <c r="AP106"/>
    </row>
    <row r="107" spans="1:42" x14ac:dyDescent="0.3">
      <c r="A107" s="36" t="str">
        <f>INDEX(CompositeRoster[display_name],MATCH(RosterPlan25[[#This Row],[PLAYER]],CompositeRoster[full_name],0))</f>
        <v>GentlemanBrewer</v>
      </c>
      <c r="B107" t="s">
        <v>10084</v>
      </c>
      <c r="C107" t="str">
        <f>INDEX(CompositeRoster[team],MATCH(RosterPlan25[[#This Row],[PLAYER]],CompositeRoster[full_name],0))&amp;""</f>
        <v>GB</v>
      </c>
      <c r="D107" t="str">
        <f>INDEX(CompositeRoster[position],MATCH(RosterPlan25[[#This Row],[PLAYER]],CompositeRoster[full_name],0))&amp;""</f>
        <v>WR</v>
      </c>
      <c r="E107" t="str">
        <f>INDEX(CompositeRoster[source],MATCH(RosterPlan25[[#This Row],[PLAYER]],CompositeRoster[full_name],0))</f>
        <v>Roster</v>
      </c>
      <c r="F107" s="42">
        <f>_xlfn.IFNA(INDEX(Draft2018[PRICE], MATCH(RosterPlan25[[#This Row],[PLAYER]],Draft2018[PLAYER],0)),0)</f>
        <v>1</v>
      </c>
      <c r="G107" s="42" t="str">
        <f>_xlfn.IFNA(INDEX(Draft2018[Current Contract],MATCH(RosterPlan25[[#This Row],[PLAYER]],Draft2018[PLAYER],0)),"Undrafted")</f>
        <v>Auction</v>
      </c>
      <c r="H107" s="42">
        <f>IF(RosterPlan25[[#This Row],[Contract]]="Rookie","",2018+3-_xlfn.IFNA(INDEX(Draft2018[Net Keeper Count],MATCH(RosterPlan25[[#This Row],[PLAYER]],Draft2018[PLAYER],0)),0))</f>
        <v>2021</v>
      </c>
      <c r="I107" s="42">
        <f>ROUNDDOWN(RosterPlan25[[#This Row],[Optimal $]]*IF(RosterPlan25[Contract]="Rookie",0.3,0.15),0)</f>
        <v>0</v>
      </c>
      <c r="J107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07" s="38">
        <f>_xlfn.IFNA(IF(RosterPlan25[[#This Row],[POS]]="K",0,INDEX(Proj2019[VARG],MATCH(RosterPlan25[[#This Row],[PLAYER]],Proj2019[PLAYER],0))),0)</f>
        <v>0</v>
      </c>
      <c r="L107" s="39" t="s">
        <v>439</v>
      </c>
      <c r="M107" s="36">
        <f>_xlfn.IFNA(INDEX(Draft2018[Net Keeper Count],MATCH(RosterPlan25[[#This Row],[PLAYER]],Draft2018[PLAYER],0)),0)+IF(RosterPlan25[[#This Row],[KEEPER / RFA]]="K",1,0)</f>
        <v>1</v>
      </c>
      <c r="N107" s="39"/>
      <c r="O107" s="36">
        <f>IF(RosterPlan25[[#This Row],[VAR/G]]&gt;0,ROUND($W$29*RosterPlan25[[#This Row],[VAR/G]],0),0)+1</f>
        <v>1</v>
      </c>
      <c r="P107" s="36">
        <f>RosterPlan25[[#This Row],[Optimal $]]-RosterPlan25[[#This Row],[2019 $]]</f>
        <v>0</v>
      </c>
      <c r="Q107" s="36">
        <f>IF(OR(RosterPlan25[[#This Row],[SOURCE]]="Rookie",RosterPlan25[[#This Row],[POS]]="K"),0,RosterPlan25[[#This Row],[VAR/G]]+3.3)</f>
        <v>3.3</v>
      </c>
      <c r="R107" s="36">
        <f>IF(RosterPlan25[[#This Row],[VAW/G]]&gt;0,ROUND(RosterPlan25[[#This Row],[VAW/G]]*$W$56,0)+1,1)</f>
        <v>17</v>
      </c>
      <c r="S107" s="43">
        <f>RosterPlan25[[#This Row],[VAWG Market $]]-_xlfn.IFNA(RosterPlan25[[#This Row],[2019 $]],1)</f>
        <v>16</v>
      </c>
      <c r="T10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07"/>
      <c r="AL107"/>
      <c r="AM107"/>
      <c r="AN107"/>
      <c r="AO107"/>
      <c r="AP107"/>
    </row>
    <row r="108" spans="1:42" x14ac:dyDescent="0.3">
      <c r="A108" s="36" t="str">
        <f>INDEX(CompositeRoster[display_name],MATCH(RosterPlan25[[#This Row],[PLAYER]],CompositeRoster[full_name],0))</f>
        <v>GentlemanBrewer</v>
      </c>
      <c r="B108" t="s">
        <v>9544</v>
      </c>
      <c r="C108" t="str">
        <f>INDEX(CompositeRoster[team],MATCH(RosterPlan25[[#This Row],[PLAYER]],CompositeRoster[full_name],0))&amp;""</f>
        <v>KC</v>
      </c>
      <c r="D108" t="str">
        <f>INDEX(CompositeRoster[position],MATCH(RosterPlan25[[#This Row],[PLAYER]],CompositeRoster[full_name],0))&amp;""</f>
        <v>K</v>
      </c>
      <c r="E108" s="36" t="str">
        <f>INDEX(CompositeRoster[source],MATCH(RosterPlan25[[#This Row],[PLAYER]],CompositeRoster[full_name],0))</f>
        <v>Roster</v>
      </c>
      <c r="F108" s="42">
        <f>_xlfn.IFNA(INDEX(Draft2018[PRICE], MATCH(RosterPlan25[[#This Row],[PLAYER]],Draft2018[PLAYER],0)),0)</f>
        <v>1</v>
      </c>
      <c r="G108" s="42" t="str">
        <f>_xlfn.IFNA(INDEX(Draft2018[Current Contract],MATCH(RosterPlan25[[#This Row],[PLAYER]],Draft2018[PLAYER],0)),"Undrafted")</f>
        <v>Undrafted</v>
      </c>
      <c r="H108" s="42">
        <f>IF(RosterPlan25[[#This Row],[Contract]]="Rookie","",2018+3-_xlfn.IFNA(INDEX(Draft2018[Net Keeper Count],MATCH(RosterPlan25[[#This Row],[PLAYER]],Draft2018[PLAYER],0)),0))</f>
        <v>2020</v>
      </c>
      <c r="I108" s="42">
        <f>ROUNDDOWN(RosterPlan25[[#This Row],[Optimal $]]*IF(RosterPlan25[Contract]="Rookie",0.3,0.15),0)</f>
        <v>0</v>
      </c>
      <c r="J10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08" s="38">
        <f>_xlfn.IFNA(IF(RosterPlan25[[#This Row],[POS]]="K",0,INDEX(Proj2019[VARG],MATCH(RosterPlan25[[#This Row],[PLAYER]],Proj2019[PLAYER],0))),0)</f>
        <v>0</v>
      </c>
      <c r="L108" s="39" t="s">
        <v>439</v>
      </c>
      <c r="M108" s="36">
        <f>_xlfn.IFNA(INDEX(Draft2018[Net Keeper Count],MATCH(RosterPlan25[[#This Row],[PLAYER]],Draft2018[PLAYER],0)),0)+IF(RosterPlan25[[#This Row],[KEEPER / RFA]]="K",1,0)</f>
        <v>2</v>
      </c>
      <c r="N108" s="39"/>
      <c r="O108">
        <f>IF(RosterPlan25[[#This Row],[VAR/G]]&gt;0,ROUND($W$29*RosterPlan25[[#This Row],[VAR/G]],0),0)+1</f>
        <v>1</v>
      </c>
      <c r="P108" s="36">
        <f>RosterPlan25[[#This Row],[Optimal $]]-RosterPlan25[[#This Row],[2019 $]]</f>
        <v>0</v>
      </c>
      <c r="Q108" s="36">
        <f>IF(OR(RosterPlan25[[#This Row],[SOURCE]]="Rookie",RosterPlan25[[#This Row],[POS]]="K"),0,RosterPlan25[[#This Row],[VAR/G]]+3.3)</f>
        <v>0</v>
      </c>
      <c r="R108" s="36">
        <f>IF(RosterPlan25[[#This Row],[VAW/G]]&gt;0,ROUND(RosterPlan25[[#This Row],[VAW/G]]*$W$56,0)+1,1)</f>
        <v>1</v>
      </c>
      <c r="S108" s="43">
        <f>RosterPlan25[[#This Row],[VAWG Market $]]-_xlfn.IFNA(RosterPlan25[[#This Row],[2019 $]],1)</f>
        <v>0</v>
      </c>
      <c r="T10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08"/>
      <c r="AL108"/>
      <c r="AM108"/>
      <c r="AN108"/>
      <c r="AO108"/>
      <c r="AP108"/>
    </row>
    <row r="109" spans="1:42" x14ac:dyDescent="0.3">
      <c r="A109" s="36" t="str">
        <f>INDEX(CompositeRoster[display_name],MATCH(RosterPlan25[[#This Row],[PLAYER]],CompositeRoster[full_name],0))</f>
        <v>GentlemanBrewer</v>
      </c>
      <c r="B109" t="s">
        <v>4318</v>
      </c>
      <c r="C109" t="str">
        <f>INDEX(CompositeRoster[team],MATCH(RosterPlan25[[#This Row],[PLAYER]],CompositeRoster[full_name],0))&amp;""</f>
        <v>WAS</v>
      </c>
      <c r="D109" t="str">
        <f>INDEX(CompositeRoster[position],MATCH(RosterPlan25[[#This Row],[PLAYER]],CompositeRoster[full_name],0))&amp;""</f>
        <v>WR</v>
      </c>
      <c r="E109" s="36" t="str">
        <f>INDEX(CompositeRoster[source],MATCH(RosterPlan25[[#This Row],[PLAYER]],CompositeRoster[full_name],0))</f>
        <v>Roster</v>
      </c>
      <c r="F109" s="42">
        <f>_xlfn.IFNA(INDEX(Draft2018[PRICE], MATCH(RosterPlan25[[#This Row],[PLAYER]],Draft2018[PLAYER],0)),0)</f>
        <v>7</v>
      </c>
      <c r="G109" s="42" t="str">
        <f>_xlfn.IFNA(INDEX(Draft2018[Current Contract],MATCH(RosterPlan25[[#This Row],[PLAYER]],Draft2018[PLAYER],0)),"Undrafted")</f>
        <v>Rookie</v>
      </c>
      <c r="H109" s="42" t="str">
        <f>IF(RosterPlan25[[#This Row],[Contract]]="Rookie","",2018+3-_xlfn.IFNA(INDEX(Draft2018[Net Keeper Count],MATCH(RosterPlan25[[#This Row],[PLAYER]],Draft2018[PLAYER],0)),0))</f>
        <v/>
      </c>
      <c r="I109" s="42">
        <f>ROUNDDOWN(RosterPlan25[[#This Row],[Optimal $]]*IF(RosterPlan25[Contract]="Rookie",0.3,0.15),0)</f>
        <v>0</v>
      </c>
      <c r="J109" s="36">
        <f>IF(RosterPlan25[[#This Row],[SOURCE]]="Draft",INDEX(draft_2019[salary],MATCH(RosterPlan25[[#This Row],[PLAYER]],draft_2019[placeholder_name],0)),MAX(RosterPlan25[[#This Row],[Current $]]+RosterPlan25[[#This Row],[$↑ VAR]],1))</f>
        <v>7</v>
      </c>
      <c r="K109" s="38">
        <f>_xlfn.IFNA(IF(RosterPlan25[[#This Row],[POS]]="K",0,INDEX(Proj2019[VARG],MATCH(RosterPlan25[[#This Row],[PLAYER]],Proj2019[PLAYER],0))),0)</f>
        <v>0</v>
      </c>
      <c r="L109" s="39"/>
      <c r="M109" s="36">
        <f>_xlfn.IFNA(INDEX(Draft2018[Net Keeper Count],MATCH(RosterPlan25[[#This Row],[PLAYER]],Draft2018[PLAYER],0)),0)+IF(RosterPlan25[[#This Row],[KEEPER / RFA]]="K",1,0)</f>
        <v>2</v>
      </c>
      <c r="N109" s="39"/>
      <c r="O109">
        <f>IF(RosterPlan25[[#This Row],[VAR/G]]&gt;0,ROUND($W$29*RosterPlan25[[#This Row],[VAR/G]],0),0)+1</f>
        <v>1</v>
      </c>
      <c r="P109" s="36">
        <f>RosterPlan25[[#This Row],[Optimal $]]-RosterPlan25[[#This Row],[2019 $]]</f>
        <v>-6</v>
      </c>
      <c r="Q109" s="36">
        <f>IF(OR(RosterPlan25[[#This Row],[SOURCE]]="Rookie",RosterPlan25[[#This Row],[POS]]="K"),0,RosterPlan25[[#This Row],[VAR/G]]+3.3)</f>
        <v>3.3</v>
      </c>
      <c r="R109" s="36">
        <f>IF(RosterPlan25[[#This Row],[VAW/G]]&gt;0,ROUND(RosterPlan25[[#This Row],[VAW/G]]*$W$56,0)+1,1)</f>
        <v>17</v>
      </c>
      <c r="S109" s="43">
        <f>RosterPlan25[[#This Row],[VAWG Market $]]-_xlfn.IFNA(RosterPlan25[[#This Row],[2019 $]],1)</f>
        <v>10</v>
      </c>
      <c r="T10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09"/>
      <c r="AL109"/>
      <c r="AM109"/>
      <c r="AN109"/>
      <c r="AO109"/>
      <c r="AP109"/>
    </row>
    <row r="110" spans="1:42" x14ac:dyDescent="0.3">
      <c r="A110" s="36" t="str">
        <f>INDEX(CompositeRoster[display_name],MATCH(RosterPlan25[[#This Row],[PLAYER]],CompositeRoster[full_name],0))</f>
        <v>GentlemanBrewer</v>
      </c>
      <c r="B110" t="s">
        <v>2319</v>
      </c>
      <c r="C110" t="str">
        <f>INDEX(CompositeRoster[team],MATCH(RosterPlan25[[#This Row],[PLAYER]],CompositeRoster[full_name],0))&amp;""</f>
        <v>JAX</v>
      </c>
      <c r="D110" t="str">
        <f>INDEX(CompositeRoster[position],MATCH(RosterPlan25[[#This Row],[PLAYER]],CompositeRoster[full_name],0))&amp;""</f>
        <v>WR</v>
      </c>
      <c r="E110" t="str">
        <f>INDEX(CompositeRoster[source],MATCH(RosterPlan25[[#This Row],[PLAYER]],CompositeRoster[full_name],0))</f>
        <v>Roster</v>
      </c>
      <c r="F110" s="42">
        <f>_xlfn.IFNA(INDEX(Draft2018[PRICE], MATCH(RosterPlan25[[#This Row],[PLAYER]],Draft2018[PLAYER],0)),0)</f>
        <v>1</v>
      </c>
      <c r="G110" s="42" t="str">
        <f>_xlfn.IFNA(INDEX(Draft2018[Current Contract],MATCH(RosterPlan25[[#This Row],[PLAYER]],Draft2018[PLAYER],0)),"Undrafted")</f>
        <v>Undrafted</v>
      </c>
      <c r="H110" s="42">
        <f>IF(RosterPlan25[[#This Row],[Contract]]="Rookie","",2018+3-_xlfn.IFNA(INDEX(Draft2018[Net Keeper Count],MATCH(RosterPlan25[[#This Row],[PLAYER]],Draft2018[PLAYER],0)),0))</f>
        <v>2020</v>
      </c>
      <c r="I110" s="42">
        <f>ROUNDDOWN(RosterPlan25[[#This Row],[Optimal $]]*IF(RosterPlan25[Contract]="Rookie",0.3,0.15),0)</f>
        <v>0</v>
      </c>
      <c r="J110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0" s="38">
        <f>_xlfn.IFNA(IF(RosterPlan25[[#This Row],[POS]]="K",0,INDEX(Proj2019[VARG],MATCH(RosterPlan25[[#This Row],[PLAYER]],Proj2019[PLAYER],0))),0)</f>
        <v>0</v>
      </c>
      <c r="L110" s="39" t="s">
        <v>439</v>
      </c>
      <c r="M110" s="36">
        <f>_xlfn.IFNA(INDEX(Draft2018[Net Keeper Count],MATCH(RosterPlan25[[#This Row],[PLAYER]],Draft2018[PLAYER],0)),0)+IF(RosterPlan25[[#This Row],[KEEPER / RFA]]="K",1,0)</f>
        <v>2</v>
      </c>
      <c r="N110" s="39"/>
      <c r="O110" s="36">
        <f>IF(RosterPlan25[[#This Row],[VAR/G]]&gt;0,ROUND($W$29*RosterPlan25[[#This Row],[VAR/G]],0),0)+1</f>
        <v>1</v>
      </c>
      <c r="P110" s="36">
        <f>RosterPlan25[[#This Row],[Optimal $]]-RosterPlan25[[#This Row],[2019 $]]</f>
        <v>0</v>
      </c>
      <c r="Q110" s="36">
        <f>IF(OR(RosterPlan25[[#This Row],[SOURCE]]="Rookie",RosterPlan25[[#This Row],[POS]]="K"),0,RosterPlan25[[#This Row],[VAR/G]]+3.3)</f>
        <v>3.3</v>
      </c>
      <c r="R110" s="36">
        <f>IF(RosterPlan25[[#This Row],[VAW/G]]&gt;0,ROUND(RosterPlan25[[#This Row],[VAW/G]]*$W$56,0)+1,1)</f>
        <v>17</v>
      </c>
      <c r="S110" s="43">
        <f>RosterPlan25[[#This Row],[VAWG Market $]]-_xlfn.IFNA(RosterPlan25[[#This Row],[2019 $]],1)</f>
        <v>16</v>
      </c>
      <c r="T11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0"/>
      <c r="AL110"/>
      <c r="AM110"/>
      <c r="AN110"/>
      <c r="AO110"/>
      <c r="AP110"/>
    </row>
    <row r="111" spans="1:42" x14ac:dyDescent="0.3">
      <c r="A111" s="36" t="str">
        <f>INDEX(CompositeRoster[display_name],MATCH(RosterPlan25[[#This Row],[PLAYER]],CompositeRoster[full_name],0))</f>
        <v>GentlemanBrewer</v>
      </c>
      <c r="B111" t="s">
        <v>8129</v>
      </c>
      <c r="C111" t="str">
        <f>INDEX(CompositeRoster[team],MATCH(RosterPlan25[[#This Row],[PLAYER]],CompositeRoster[full_name],0))&amp;""</f>
        <v>MIN</v>
      </c>
      <c r="D111" t="str">
        <f>INDEX(CompositeRoster[position],MATCH(RosterPlan25[[#This Row],[PLAYER]],CompositeRoster[full_name],0))&amp;""</f>
        <v>WR</v>
      </c>
      <c r="E111" t="str">
        <f>INDEX(CompositeRoster[source],MATCH(RosterPlan25[[#This Row],[PLAYER]],CompositeRoster[full_name],0))</f>
        <v>Roster</v>
      </c>
      <c r="F111" s="42">
        <f>_xlfn.IFNA(INDEX(Draft2018[PRICE], MATCH(RosterPlan25[[#This Row],[PLAYER]],Draft2018[PLAYER],0)),0)</f>
        <v>0</v>
      </c>
      <c r="G111" s="42" t="str">
        <f>_xlfn.IFNA(INDEX(Draft2018[Current Contract],MATCH(RosterPlan25[[#This Row],[PLAYER]],Draft2018[PLAYER],0)),"Undrafted")</f>
        <v>Undrafted</v>
      </c>
      <c r="H111" s="42">
        <f>IF(RosterPlan25[[#This Row],[Contract]]="Rookie","",2018+3-_xlfn.IFNA(INDEX(Draft2018[Net Keeper Count],MATCH(RosterPlan25[[#This Row],[PLAYER]],Draft2018[PLAYER],0)),0))</f>
        <v>2021</v>
      </c>
      <c r="I111" s="42">
        <f>ROUNDDOWN(RosterPlan25[[#This Row],[Optimal $]]*IF(RosterPlan25[Contract]="Rookie",0.3,0.15),0)</f>
        <v>0</v>
      </c>
      <c r="J11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1" s="38">
        <f>_xlfn.IFNA(IF(RosterPlan25[[#This Row],[POS]]="K",0,INDEX(Proj2019[VARG],MATCH(RosterPlan25[[#This Row],[PLAYER]],Proj2019[PLAYER],0))),0)</f>
        <v>0</v>
      </c>
      <c r="L111" s="39" t="s">
        <v>439</v>
      </c>
      <c r="M111" s="36">
        <f>_xlfn.IFNA(INDEX(Draft2018[Net Keeper Count],MATCH(RosterPlan25[[#This Row],[PLAYER]],Draft2018[PLAYER],0)),0)+IF(RosterPlan25[[#This Row],[KEEPER / RFA]]="K",1,0)</f>
        <v>1</v>
      </c>
      <c r="N111" s="39"/>
      <c r="O111" s="36">
        <f>IF(RosterPlan25[[#This Row],[VAR/G]]&gt;0,ROUND($W$29*RosterPlan25[[#This Row],[VAR/G]],0),0)+1</f>
        <v>1</v>
      </c>
      <c r="P111" s="36">
        <f>RosterPlan25[[#This Row],[Optimal $]]-RosterPlan25[[#This Row],[2019 $]]</f>
        <v>0</v>
      </c>
      <c r="Q111" s="36">
        <f>IF(OR(RosterPlan25[[#This Row],[SOURCE]]="Rookie",RosterPlan25[[#This Row],[POS]]="K"),0,RosterPlan25[[#This Row],[VAR/G]]+3.3)</f>
        <v>3.3</v>
      </c>
      <c r="R111" s="36">
        <f>IF(RosterPlan25[[#This Row],[VAW/G]]&gt;0,ROUND(RosterPlan25[[#This Row],[VAW/G]]*$W$56,0)+1,1)</f>
        <v>17</v>
      </c>
      <c r="S111" s="43">
        <f>RosterPlan25[[#This Row],[VAWG Market $]]-_xlfn.IFNA(RosterPlan25[[#This Row],[2019 $]],1)</f>
        <v>16</v>
      </c>
      <c r="T11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1"/>
      <c r="AL111"/>
      <c r="AM111"/>
      <c r="AN111"/>
      <c r="AO111"/>
      <c r="AP111"/>
    </row>
    <row r="112" spans="1:42" x14ac:dyDescent="0.3">
      <c r="A112" s="36" t="str">
        <f>INDEX(CompositeRoster[display_name],MATCH(RosterPlan25[[#This Row],[PLAYER]],CompositeRoster[full_name],0))</f>
        <v>GentlemanBrewer</v>
      </c>
      <c r="B112" t="s">
        <v>5351</v>
      </c>
      <c r="C112" t="str">
        <f>INDEX(CompositeRoster[team],MATCH(RosterPlan25[[#This Row],[PLAYER]],CompositeRoster[full_name],0))&amp;""</f>
        <v>NYJ</v>
      </c>
      <c r="D112" t="str">
        <f>INDEX(CompositeRoster[position],MATCH(RosterPlan25[[#This Row],[PLAYER]],CompositeRoster[full_name],0))&amp;""</f>
        <v>WR</v>
      </c>
      <c r="E112" s="36" t="str">
        <f>INDEX(CompositeRoster[source],MATCH(RosterPlan25[[#This Row],[PLAYER]],CompositeRoster[full_name],0))</f>
        <v>Roster</v>
      </c>
      <c r="F112" s="42">
        <f>_xlfn.IFNA(INDEX(Draft2018[PRICE], MATCH(RosterPlan25[[#This Row],[PLAYER]],Draft2018[PLAYER],0)),0)</f>
        <v>1</v>
      </c>
      <c r="G112" s="42" t="str">
        <f>_xlfn.IFNA(INDEX(Draft2018[Current Contract],MATCH(RosterPlan25[[#This Row],[PLAYER]],Draft2018[PLAYER],0)),"Undrafted")</f>
        <v>Auction</v>
      </c>
      <c r="H112" s="42">
        <f>IF(RosterPlan25[[#This Row],[Contract]]="Rookie","",2018+3-_xlfn.IFNA(INDEX(Draft2018[Net Keeper Count],MATCH(RosterPlan25[[#This Row],[PLAYER]],Draft2018[PLAYER],0)),0))</f>
        <v>2021</v>
      </c>
      <c r="I112" s="42">
        <f>ROUNDDOWN(RosterPlan25[[#This Row],[Optimal $]]*IF(RosterPlan25[Contract]="Rookie",0.3,0.15),0)</f>
        <v>0</v>
      </c>
      <c r="J112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2" s="38">
        <f>_xlfn.IFNA(IF(RosterPlan25[[#This Row],[POS]]="K",0,INDEX(Proj2019[VARG],MATCH(RosterPlan25[[#This Row],[PLAYER]],Proj2019[PLAYER],0))),0)</f>
        <v>0</v>
      </c>
      <c r="L112" s="39" t="s">
        <v>439</v>
      </c>
      <c r="M112" s="36">
        <f>_xlfn.IFNA(INDEX(Draft2018[Net Keeper Count],MATCH(RosterPlan25[[#This Row],[PLAYER]],Draft2018[PLAYER],0)),0)+IF(RosterPlan25[[#This Row],[KEEPER / RFA]]="K",1,0)</f>
        <v>1</v>
      </c>
      <c r="N112" s="39"/>
      <c r="O112">
        <f>IF(RosterPlan25[[#This Row],[VAR/G]]&gt;0,ROUND($W$29*RosterPlan25[[#This Row],[VAR/G]],0),0)+1</f>
        <v>1</v>
      </c>
      <c r="P112" s="36">
        <f>RosterPlan25[[#This Row],[Optimal $]]-RosterPlan25[[#This Row],[2019 $]]</f>
        <v>0</v>
      </c>
      <c r="Q112" s="36">
        <f>IF(OR(RosterPlan25[[#This Row],[SOURCE]]="Rookie",RosterPlan25[[#This Row],[POS]]="K"),0,RosterPlan25[[#This Row],[VAR/G]]+3.3)</f>
        <v>3.3</v>
      </c>
      <c r="R112" s="36">
        <f>IF(RosterPlan25[[#This Row],[VAW/G]]&gt;0,ROUND(RosterPlan25[[#This Row],[VAW/G]]*$W$56,0)+1,1)</f>
        <v>17</v>
      </c>
      <c r="S112" s="43">
        <f>RosterPlan25[[#This Row],[VAWG Market $]]-_xlfn.IFNA(RosterPlan25[[#This Row],[2019 $]],1)</f>
        <v>16</v>
      </c>
      <c r="T11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2"/>
      <c r="AL112"/>
      <c r="AM112"/>
      <c r="AN112"/>
      <c r="AO112"/>
      <c r="AP112"/>
    </row>
    <row r="113" spans="1:42" x14ac:dyDescent="0.3">
      <c r="A113" s="36" t="str">
        <f>INDEX(CompositeRoster[display_name],MATCH(RosterPlan25[[#This Row],[PLAYER]],CompositeRoster[full_name],0))</f>
        <v>GentlemanBrewer</v>
      </c>
      <c r="B113" t="s">
        <v>4153</v>
      </c>
      <c r="C113" t="str">
        <f>INDEX(CompositeRoster[team],MATCH(RosterPlan25[[#This Row],[PLAYER]],CompositeRoster[full_name],0))&amp;""</f>
        <v>TEN</v>
      </c>
      <c r="D113" t="str">
        <f>INDEX(CompositeRoster[position],MATCH(RosterPlan25[[#This Row],[PLAYER]],CompositeRoster[full_name],0))&amp;""</f>
        <v>QB</v>
      </c>
      <c r="E113" s="36" t="str">
        <f>INDEX(CompositeRoster[source],MATCH(RosterPlan25[[#This Row],[PLAYER]],CompositeRoster[full_name],0))</f>
        <v>Roster</v>
      </c>
      <c r="F113" s="42">
        <f>_xlfn.IFNA(INDEX(Draft2018[PRICE], MATCH(RosterPlan25[[#This Row],[PLAYER]],Draft2018[PLAYER],0)),0)</f>
        <v>0</v>
      </c>
      <c r="G113" s="42" t="str">
        <f>_xlfn.IFNA(INDEX(Draft2018[Current Contract],MATCH(RosterPlan25[[#This Row],[PLAYER]],Draft2018[PLAYER],0)),"Undrafted")</f>
        <v>Undrafted</v>
      </c>
      <c r="H113" s="42">
        <f>IF(RosterPlan25[[#This Row],[Contract]]="Rookie","",2018+3-_xlfn.IFNA(INDEX(Draft2018[Net Keeper Count],MATCH(RosterPlan25[[#This Row],[PLAYER]],Draft2018[PLAYER],0)),0))</f>
        <v>2021</v>
      </c>
      <c r="I113" s="42">
        <f>ROUNDDOWN(RosterPlan25[[#This Row],[Optimal $]]*IF(RosterPlan25[Contract]="Rookie",0.3,0.15),0)</f>
        <v>0</v>
      </c>
      <c r="J11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3" s="38">
        <f>_xlfn.IFNA(IF(RosterPlan25[[#This Row],[POS]]="K",0,INDEX(Proj2019[VARG],MATCH(RosterPlan25[[#This Row],[PLAYER]],Proj2019[PLAYER],0))),0)</f>
        <v>0</v>
      </c>
      <c r="L113" s="39" t="s">
        <v>439</v>
      </c>
      <c r="M113" s="36">
        <f>_xlfn.IFNA(INDEX(Draft2018[Net Keeper Count],MATCH(RosterPlan25[[#This Row],[PLAYER]],Draft2018[PLAYER],0)),0)+IF(RosterPlan25[[#This Row],[KEEPER / RFA]]="K",1,0)</f>
        <v>1</v>
      </c>
      <c r="N113" s="39"/>
      <c r="O113">
        <f>IF(RosterPlan25[[#This Row],[VAR/G]]&gt;0,ROUND($W$29*RosterPlan25[[#This Row],[VAR/G]],0),0)+1</f>
        <v>1</v>
      </c>
      <c r="P113" s="36">
        <f>RosterPlan25[[#This Row],[Optimal $]]-RosterPlan25[[#This Row],[2019 $]]</f>
        <v>0</v>
      </c>
      <c r="Q113" s="36">
        <f>IF(OR(RosterPlan25[[#This Row],[SOURCE]]="Rookie",RosterPlan25[[#This Row],[POS]]="K"),0,RosterPlan25[[#This Row],[VAR/G]]+3.3)</f>
        <v>3.3</v>
      </c>
      <c r="R113" s="36">
        <f>IF(RosterPlan25[[#This Row],[VAW/G]]&gt;0,ROUND(RosterPlan25[[#This Row],[VAW/G]]*$W$56,0)+1,1)</f>
        <v>17</v>
      </c>
      <c r="S113" s="43">
        <f>RosterPlan25[[#This Row],[VAWG Market $]]-_xlfn.IFNA(RosterPlan25[[#This Row],[2019 $]],1)</f>
        <v>16</v>
      </c>
      <c r="T11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3"/>
      <c r="AL113"/>
      <c r="AM113"/>
      <c r="AN113"/>
      <c r="AO113"/>
      <c r="AP113"/>
    </row>
    <row r="114" spans="1:42" x14ac:dyDescent="0.3">
      <c r="A114" s="36" t="str">
        <f>INDEX(CompositeRoster[display_name],MATCH(RosterPlan25[[#This Row],[PLAYER]],CompositeRoster[full_name],0))</f>
        <v>GentlemanBrewer</v>
      </c>
      <c r="B114" t="s">
        <v>2882</v>
      </c>
      <c r="C114" t="str">
        <f>INDEX(CompositeRoster[team],MATCH(RosterPlan25[[#This Row],[PLAYER]],CompositeRoster[full_name],0))&amp;""</f>
        <v>TEN</v>
      </c>
      <c r="D114" t="str">
        <f>INDEX(CompositeRoster[position],MATCH(RosterPlan25[[#This Row],[PLAYER]],CompositeRoster[full_name],0))&amp;""</f>
        <v>WR</v>
      </c>
      <c r="E114" s="36" t="str">
        <f>INDEX(CompositeRoster[source],MATCH(RosterPlan25[[#This Row],[PLAYER]],CompositeRoster[full_name],0))</f>
        <v>Roster</v>
      </c>
      <c r="F114" s="42">
        <f>_xlfn.IFNA(INDEX(Draft2018[PRICE], MATCH(RosterPlan25[[#This Row],[PLAYER]],Draft2018[PLAYER],0)),0)</f>
        <v>0</v>
      </c>
      <c r="G114" s="42" t="str">
        <f>_xlfn.IFNA(INDEX(Draft2018[Current Contract],MATCH(RosterPlan25[[#This Row],[PLAYER]],Draft2018[PLAYER],0)),"Undrafted")</f>
        <v>Undrafted</v>
      </c>
      <c r="H114" s="42">
        <f>IF(RosterPlan25[[#This Row],[Contract]]="Rookie","",2018+3-_xlfn.IFNA(INDEX(Draft2018[Net Keeper Count],MATCH(RosterPlan25[[#This Row],[PLAYER]],Draft2018[PLAYER],0)),0))</f>
        <v>2021</v>
      </c>
      <c r="I114" s="42">
        <f>ROUNDDOWN(RosterPlan25[[#This Row],[Optimal $]]*IF(RosterPlan25[Contract]="Rookie",0.3,0.15),0)</f>
        <v>0</v>
      </c>
      <c r="J114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4" s="49">
        <f>_xlfn.IFNA(IF(RosterPlan25[[#This Row],[POS]]="K",0,INDEX(Proj2019[VARG],MATCH(RosterPlan25[[#This Row],[PLAYER]],Proj2019[PLAYER],0))),0)</f>
        <v>0</v>
      </c>
      <c r="L114" s="39" t="s">
        <v>439</v>
      </c>
      <c r="M114">
        <f>_xlfn.IFNA(INDEX(Draft2018[Net Keeper Count],MATCH(RosterPlan25[[#This Row],[PLAYER]],Draft2018[PLAYER],0)),0)+IF(RosterPlan25[[#This Row],[KEEPER / RFA]]="K",1,0)</f>
        <v>1</v>
      </c>
      <c r="N114" s="39"/>
      <c r="O114" s="50">
        <f>IF(RosterPlan25[[#This Row],[VAR/G]]&gt;0,ROUND($W$29*RosterPlan25[[#This Row],[VAR/G]],0),0)+1</f>
        <v>1</v>
      </c>
      <c r="P114" s="36">
        <f>RosterPlan25[[#This Row],[Optimal $]]-RosterPlan25[[#This Row],[2019 $]]</f>
        <v>0</v>
      </c>
      <c r="Q114">
        <f>IF(OR(RosterPlan25[[#This Row],[SOURCE]]="Rookie",RosterPlan25[[#This Row],[POS]]="K"),0,RosterPlan25[[#This Row],[VAR/G]]+3.3)</f>
        <v>3.3</v>
      </c>
      <c r="R114">
        <f>IF(RosterPlan25[[#This Row],[VAW/G]]&gt;0,ROUND(RosterPlan25[[#This Row],[VAW/G]]*$W$56,0)+1,1)</f>
        <v>17</v>
      </c>
      <c r="S114" s="51">
        <f>RosterPlan25[[#This Row],[VAWG Market $]]-_xlfn.IFNA(RosterPlan25[[#This Row],[2019 $]],1)</f>
        <v>16</v>
      </c>
      <c r="T11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4"/>
      <c r="AL114"/>
      <c r="AM114"/>
      <c r="AN114"/>
      <c r="AO114"/>
      <c r="AP114"/>
    </row>
    <row r="115" spans="1:42" x14ac:dyDescent="0.3">
      <c r="A115" s="36" t="str">
        <f>INDEX(CompositeRoster[display_name],MATCH(RosterPlan25[[#This Row],[PLAYER]],CompositeRoster[full_name],0))</f>
        <v>GentlemanBrewer</v>
      </c>
      <c r="B115" t="s">
        <v>1631</v>
      </c>
      <c r="C115" t="str">
        <f>INDEX(CompositeRoster[team],MATCH(RosterPlan25[[#This Row],[PLAYER]],CompositeRoster[full_name],0))&amp;""</f>
        <v>CHI</v>
      </c>
      <c r="D115" t="str">
        <f>INDEX(CompositeRoster[position],MATCH(RosterPlan25[[#This Row],[PLAYER]],CompositeRoster[full_name],0))&amp;""</f>
        <v>WR</v>
      </c>
      <c r="E115" s="36" t="str">
        <f>INDEX(CompositeRoster[source],MATCH(RosterPlan25[[#This Row],[PLAYER]],CompositeRoster[full_name],0))</f>
        <v>Roster</v>
      </c>
      <c r="F115" s="42">
        <f>_xlfn.IFNA(INDEX(Draft2018[PRICE], MATCH(RosterPlan25[[#This Row],[PLAYER]],Draft2018[PLAYER],0)),0)</f>
        <v>0</v>
      </c>
      <c r="G115" s="42" t="str">
        <f>_xlfn.IFNA(INDEX(Draft2018[Current Contract],MATCH(RosterPlan25[[#This Row],[PLAYER]],Draft2018[PLAYER],0)),"Undrafted")</f>
        <v>Undrafted</v>
      </c>
      <c r="H115" s="42">
        <f>IF(RosterPlan25[[#This Row],[Contract]]="Rookie","",2018+3-_xlfn.IFNA(INDEX(Draft2018[Net Keeper Count],MATCH(RosterPlan25[[#This Row],[PLAYER]],Draft2018[PLAYER],0)),0))</f>
        <v>2021</v>
      </c>
      <c r="I115" s="42">
        <f>ROUNDDOWN(RosterPlan25[[#This Row],[Optimal $]]*IF(RosterPlan25[Contract]="Rookie",0.3,0.15),0)</f>
        <v>0</v>
      </c>
      <c r="J11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5" s="49">
        <f>_xlfn.IFNA(IF(RosterPlan25[[#This Row],[POS]]="K",0,INDEX(Proj2019[VARG],MATCH(RosterPlan25[[#This Row],[PLAYER]],Proj2019[PLAYER],0))),0)</f>
        <v>0</v>
      </c>
      <c r="L115" s="39" t="s">
        <v>439</v>
      </c>
      <c r="M115">
        <f>_xlfn.IFNA(INDEX(Draft2018[Net Keeper Count],MATCH(RosterPlan25[[#This Row],[PLAYER]],Draft2018[PLAYER],0)),0)+IF(RosterPlan25[[#This Row],[KEEPER / RFA]]="K",1,0)</f>
        <v>1</v>
      </c>
      <c r="N115" s="39"/>
      <c r="O115" s="50">
        <f>IF(RosterPlan25[[#This Row],[VAR/G]]&gt;0,ROUND($W$29*RosterPlan25[[#This Row],[VAR/G]],0),0)+1</f>
        <v>1</v>
      </c>
      <c r="P115" s="36">
        <f>RosterPlan25[[#This Row],[Optimal $]]-RosterPlan25[[#This Row],[2019 $]]</f>
        <v>0</v>
      </c>
      <c r="Q115">
        <f>IF(OR(RosterPlan25[[#This Row],[SOURCE]]="Rookie",RosterPlan25[[#This Row],[POS]]="K"),0,RosterPlan25[[#This Row],[VAR/G]]+3.3)</f>
        <v>3.3</v>
      </c>
      <c r="R115">
        <f>IF(RosterPlan25[[#This Row],[VAW/G]]&gt;0,ROUND(RosterPlan25[[#This Row],[VAW/G]]*$W$56,0)+1,1)</f>
        <v>17</v>
      </c>
      <c r="S115" s="51">
        <f>RosterPlan25[[#This Row],[VAWG Market $]]-_xlfn.IFNA(RosterPlan25[[#This Row],[2019 $]],1)</f>
        <v>16</v>
      </c>
      <c r="T11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5"/>
      <c r="AL115"/>
      <c r="AM115"/>
      <c r="AN115"/>
      <c r="AO115"/>
      <c r="AP115"/>
    </row>
    <row r="116" spans="1:42" x14ac:dyDescent="0.3">
      <c r="A116" s="36" t="str">
        <f>INDEX(CompositeRoster[display_name],MATCH(RosterPlan25[[#This Row],[PLAYER]],CompositeRoster[full_name],0))</f>
        <v>GentlemanBrewer</v>
      </c>
      <c r="B116" t="s">
        <v>7661</v>
      </c>
      <c r="C116" t="str">
        <f>INDEX(CompositeRoster[team],MATCH(RosterPlan25[[#This Row],[PLAYER]],CompositeRoster[full_name],0))&amp;""</f>
        <v>NYG</v>
      </c>
      <c r="D116" t="str">
        <f>INDEX(CompositeRoster[position],MATCH(RosterPlan25[[#This Row],[PLAYER]],CompositeRoster[full_name],0))&amp;""</f>
        <v>RB</v>
      </c>
      <c r="E116" t="str">
        <f>INDEX(CompositeRoster[source],MATCH(RosterPlan25[[#This Row],[PLAYER]],CompositeRoster[full_name],0))</f>
        <v>Roster</v>
      </c>
      <c r="F116" s="42">
        <f>_xlfn.IFNA(INDEX(Draft2018[PRICE], MATCH(RosterPlan25[[#This Row],[PLAYER]],Draft2018[PLAYER],0)),0)</f>
        <v>0</v>
      </c>
      <c r="G116" s="42" t="str">
        <f>_xlfn.IFNA(INDEX(Draft2018[Current Contract],MATCH(RosterPlan25[[#This Row],[PLAYER]],Draft2018[PLAYER],0)),"Undrafted")</f>
        <v>Undrafted</v>
      </c>
      <c r="H116" s="42">
        <f>IF(RosterPlan25[[#This Row],[Contract]]="Rookie","",2018+3-_xlfn.IFNA(INDEX(Draft2018[Net Keeper Count],MATCH(RosterPlan25[[#This Row],[PLAYER]],Draft2018[PLAYER],0)),0))</f>
        <v>2021</v>
      </c>
      <c r="I116" s="42">
        <f>ROUNDDOWN(RosterPlan25[[#This Row],[Optimal $]]*IF(RosterPlan25[Contract]="Rookie",0.3,0.15),0)</f>
        <v>0</v>
      </c>
      <c r="J11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16" s="38">
        <f>_xlfn.IFNA(IF(RosterPlan25[[#This Row],[POS]]="K",0,INDEX(Proj2019[VARG],MATCH(RosterPlan25[[#This Row],[PLAYER]],Proj2019[PLAYER],0))),0)</f>
        <v>0</v>
      </c>
      <c r="L116" s="39" t="s">
        <v>439</v>
      </c>
      <c r="M116" s="36">
        <f>_xlfn.IFNA(INDEX(Draft2018[Net Keeper Count],MATCH(RosterPlan25[[#This Row],[PLAYER]],Draft2018[PLAYER],0)),0)+IF(RosterPlan25[[#This Row],[KEEPER / RFA]]="K",1,0)</f>
        <v>1</v>
      </c>
      <c r="N116" s="39"/>
      <c r="O116" s="36">
        <f>IF(RosterPlan25[[#This Row],[VAR/G]]&gt;0,ROUND($W$29*RosterPlan25[[#This Row],[VAR/G]],0),0)+1</f>
        <v>1</v>
      </c>
      <c r="P116" s="36">
        <f>RosterPlan25[[#This Row],[Optimal $]]-RosterPlan25[[#This Row],[2019 $]]</f>
        <v>0</v>
      </c>
      <c r="Q116" s="36">
        <f>IF(OR(RosterPlan25[[#This Row],[SOURCE]]="Rookie",RosterPlan25[[#This Row],[POS]]="K"),0,RosterPlan25[[#This Row],[VAR/G]]+3.3)</f>
        <v>3.3</v>
      </c>
      <c r="R116" s="36">
        <f>IF(RosterPlan25[[#This Row],[VAW/G]]&gt;0,ROUND(RosterPlan25[[#This Row],[VAW/G]]*$W$56,0)+1,1)</f>
        <v>17</v>
      </c>
      <c r="S116" s="43">
        <f>RosterPlan25[[#This Row],[VAWG Market $]]-_xlfn.IFNA(RosterPlan25[[#This Row],[2019 $]],1)</f>
        <v>16</v>
      </c>
      <c r="T11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6"/>
      <c r="AL116"/>
      <c r="AM116"/>
      <c r="AN116"/>
      <c r="AO116"/>
      <c r="AP116"/>
    </row>
    <row r="117" spans="1:42" x14ac:dyDescent="0.3">
      <c r="A117" s="36" t="str">
        <f>INDEX(CompositeRoster[display_name],MATCH(RosterPlan25[[#This Row],[PLAYER]],CompositeRoster[full_name],0))</f>
        <v>GentlemanBrewer</v>
      </c>
      <c r="B117" t="s">
        <v>2997</v>
      </c>
      <c r="C117" t="str">
        <f>INDEX(CompositeRoster[team],MATCH(RosterPlan25[[#This Row],[PLAYER]],CompositeRoster[full_name],0))&amp;""</f>
        <v>SEA</v>
      </c>
      <c r="D117" t="str">
        <f>INDEX(CompositeRoster[position],MATCH(RosterPlan25[[#This Row],[PLAYER]],CompositeRoster[full_name],0))&amp;""</f>
        <v>RB</v>
      </c>
      <c r="E117" t="str">
        <f>INDEX(CompositeRoster[source],MATCH(RosterPlan25[[#This Row],[PLAYER]],CompositeRoster[full_name],0))</f>
        <v>Roster</v>
      </c>
      <c r="F117" s="42">
        <f>_xlfn.IFNA(INDEX(Draft2018[PRICE], MATCH(RosterPlan25[[#This Row],[PLAYER]],Draft2018[PLAYER],0)),0)</f>
        <v>6</v>
      </c>
      <c r="G117" s="42" t="str">
        <f>_xlfn.IFNA(INDEX(Draft2018[Current Contract],MATCH(RosterPlan25[[#This Row],[PLAYER]],Draft2018[PLAYER],0)),"Undrafted")</f>
        <v>Rookie</v>
      </c>
      <c r="H117" s="42" t="str">
        <f>IF(RosterPlan25[[#This Row],[Contract]]="Rookie","",2018+3-_xlfn.IFNA(INDEX(Draft2018[Net Keeper Count],MATCH(RosterPlan25[[#This Row],[PLAYER]],Draft2018[PLAYER],0)),0))</f>
        <v/>
      </c>
      <c r="I117" s="42">
        <f>ROUNDDOWN(RosterPlan25[[#This Row],[Optimal $]]*IF(RosterPlan25[Contract]="Rookie",0.3,0.15),0)</f>
        <v>0</v>
      </c>
      <c r="J117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117" s="38">
        <f>_xlfn.IFNA(IF(RosterPlan25[[#This Row],[POS]]="K",0,INDEX(Proj2019[VARG],MATCH(RosterPlan25[[#This Row],[PLAYER]],Proj2019[PLAYER],0))),0)</f>
        <v>-0.67250000000000121</v>
      </c>
      <c r="L117" s="39" t="s">
        <v>439</v>
      </c>
      <c r="M117">
        <f>_xlfn.IFNA(INDEX(Draft2018[Net Keeper Count],MATCH(RosterPlan25[[#This Row],[PLAYER]],Draft2018[PLAYER],0)),0)+IF(RosterPlan25[[#This Row],[KEEPER / RFA]]="K",1,0)</f>
        <v>1</v>
      </c>
      <c r="N117" s="39"/>
      <c r="O117">
        <f>IF(RosterPlan25[[#This Row],[VAR/G]]&gt;0,ROUND($W$29*RosterPlan25[[#This Row],[VAR/G]],0),0)+1</f>
        <v>1</v>
      </c>
      <c r="P117" s="36">
        <f>RosterPlan25[[#This Row],[Optimal $]]-RosterPlan25[[#This Row],[2019 $]]</f>
        <v>-5</v>
      </c>
      <c r="Q117" s="36">
        <f>IF(OR(RosterPlan25[[#This Row],[SOURCE]]="Rookie",RosterPlan25[[#This Row],[POS]]="K"),0,RosterPlan25[[#This Row],[VAR/G]]+3.3)</f>
        <v>2.6274999999999986</v>
      </c>
      <c r="R117" s="36">
        <f>IF(RosterPlan25[[#This Row],[VAW/G]]&gt;0,ROUND(RosterPlan25[[#This Row],[VAW/G]]*$W$56,0)+1,1)</f>
        <v>14</v>
      </c>
      <c r="S117" s="43">
        <f>RosterPlan25[[#This Row],[VAWG Market $]]-_xlfn.IFNA(RosterPlan25[[#This Row],[2019 $]],1)</f>
        <v>8</v>
      </c>
      <c r="T11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7"/>
      <c r="AL117"/>
      <c r="AM117"/>
      <c r="AN117"/>
      <c r="AO117"/>
      <c r="AP117"/>
    </row>
    <row r="118" spans="1:42" x14ac:dyDescent="0.3">
      <c r="A118" s="36" t="str">
        <f>INDEX(CompositeRoster[display_name],MATCH(RosterPlan25[[#This Row],[PLAYER]],CompositeRoster[full_name],0))</f>
        <v>GentlemanBrewer</v>
      </c>
      <c r="B118" t="s">
        <v>5586</v>
      </c>
      <c r="C118" t="str">
        <f>INDEX(CompositeRoster[team],MATCH(RosterPlan25[[#This Row],[PLAYER]],CompositeRoster[full_name],0))&amp;""</f>
        <v>DAL</v>
      </c>
      <c r="D118" t="str">
        <f>INDEX(CompositeRoster[position],MATCH(RosterPlan25[[#This Row],[PLAYER]],CompositeRoster[full_name],0))&amp;""</f>
        <v>WR</v>
      </c>
      <c r="E118" t="str">
        <f>INDEX(CompositeRoster[source],MATCH(RosterPlan25[[#This Row],[PLAYER]],CompositeRoster[full_name],0))</f>
        <v>Roster</v>
      </c>
      <c r="F118" s="42">
        <f>_xlfn.IFNA(INDEX(Draft2018[PRICE], MATCH(RosterPlan25[[#This Row],[PLAYER]],Draft2018[PLAYER],0)),0)</f>
        <v>4</v>
      </c>
      <c r="G118" s="42" t="str">
        <f>_xlfn.IFNA(INDEX(Draft2018[Current Contract],MATCH(RosterPlan25[[#This Row],[PLAYER]],Draft2018[PLAYER],0)),"Undrafted")</f>
        <v>Rookie</v>
      </c>
      <c r="H118" s="42" t="str">
        <f>IF(RosterPlan25[[#This Row],[Contract]]="Rookie","",2018+3-_xlfn.IFNA(INDEX(Draft2018[Net Keeper Count],MATCH(RosterPlan25[[#This Row],[PLAYER]],Draft2018[PLAYER],0)),0))</f>
        <v/>
      </c>
      <c r="I118" s="42">
        <f>ROUNDDOWN(RosterPlan25[[#This Row],[Optimal $]]*IF(RosterPlan25[Contract]="Rookie",0.3,0.15),0)</f>
        <v>0</v>
      </c>
      <c r="J118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18" s="38">
        <f>_xlfn.IFNA(IF(RosterPlan25[[#This Row],[POS]]="K",0,INDEX(Proj2019[VARG],MATCH(RosterPlan25[[#This Row],[PLAYER]],Proj2019[PLAYER],0))),0)</f>
        <v>-1.2493750000000006</v>
      </c>
      <c r="L118" s="39" t="s">
        <v>439</v>
      </c>
      <c r="M118">
        <f>_xlfn.IFNA(INDEX(Draft2018[Net Keeper Count],MATCH(RosterPlan25[[#This Row],[PLAYER]],Draft2018[PLAYER],0)),0)+IF(RosterPlan25[[#This Row],[KEEPER / RFA]]="K",1,0)</f>
        <v>1</v>
      </c>
      <c r="N118" s="39"/>
      <c r="O118" s="36">
        <f>IF(RosterPlan25[[#This Row],[VAR/G]]&gt;0,ROUND($W$29*RosterPlan25[[#This Row],[VAR/G]],0),0)+1</f>
        <v>1</v>
      </c>
      <c r="P118" s="36">
        <f>RosterPlan25[[#This Row],[Optimal $]]-RosterPlan25[[#This Row],[2019 $]]</f>
        <v>-3</v>
      </c>
      <c r="Q118" s="36">
        <f>IF(OR(RosterPlan25[[#This Row],[SOURCE]]="Rookie",RosterPlan25[[#This Row],[POS]]="K"),0,RosterPlan25[[#This Row],[VAR/G]]+3.3)</f>
        <v>2.0506249999999993</v>
      </c>
      <c r="R118" s="36">
        <f>IF(RosterPlan25[[#This Row],[VAW/G]]&gt;0,ROUND(RosterPlan25[[#This Row],[VAW/G]]*$W$56,0)+1,1)</f>
        <v>11</v>
      </c>
      <c r="S118" s="43">
        <f>RosterPlan25[[#This Row],[VAWG Market $]]-_xlfn.IFNA(RosterPlan25[[#This Row],[2019 $]],1)</f>
        <v>7</v>
      </c>
      <c r="T11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8"/>
      <c r="AL118"/>
      <c r="AM118"/>
      <c r="AN118"/>
      <c r="AO118"/>
      <c r="AP118"/>
    </row>
    <row r="119" spans="1:42" x14ac:dyDescent="0.3">
      <c r="A119" s="36" t="str">
        <f>INDEX(CompositeRoster[display_name],MATCH(RosterPlan25[[#This Row],[PLAYER]],CompositeRoster[full_name],0))</f>
        <v>GentlemanBrewer</v>
      </c>
      <c r="B119" t="s">
        <v>3352</v>
      </c>
      <c r="C119" t="str">
        <f>INDEX(CompositeRoster[team],MATCH(RosterPlan25[[#This Row],[PLAYER]],CompositeRoster[full_name],0))&amp;""</f>
        <v>SF</v>
      </c>
      <c r="D119" t="str">
        <f>INDEX(CompositeRoster[position],MATCH(RosterPlan25[[#This Row],[PLAYER]],CompositeRoster[full_name],0))&amp;""</f>
        <v>RB</v>
      </c>
      <c r="E119" s="36" t="str">
        <f>INDEX(CompositeRoster[source],MATCH(RosterPlan25[[#This Row],[PLAYER]],CompositeRoster[full_name],0))</f>
        <v>Roster</v>
      </c>
      <c r="F119" s="42">
        <f>_xlfn.IFNA(INDEX(Draft2018[PRICE], MATCH(RosterPlan25[[#This Row],[PLAYER]],Draft2018[PLAYER],0)),0)</f>
        <v>5</v>
      </c>
      <c r="G119" s="42" t="str">
        <f>_xlfn.IFNA(INDEX(Draft2018[Current Contract],MATCH(RosterPlan25[[#This Row],[PLAYER]],Draft2018[PLAYER],0)),"Undrafted")</f>
        <v>Undrafted</v>
      </c>
      <c r="H119" s="42">
        <f>IF(RosterPlan25[[#This Row],[Contract]]="Rookie","",2018+3-_xlfn.IFNA(INDEX(Draft2018[Net Keeper Count],MATCH(RosterPlan25[[#This Row],[PLAYER]],Draft2018[PLAYER],0)),0))</f>
        <v>2020</v>
      </c>
      <c r="I119" s="42">
        <f>ROUNDDOWN(RosterPlan25[[#This Row],[Optimal $]]*IF(RosterPlan25[Contract]="Rookie",0.3,0.15),0)</f>
        <v>0</v>
      </c>
      <c r="J119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19" s="38">
        <f>_xlfn.IFNA(IF(RosterPlan25[[#This Row],[POS]]="K",0,INDEX(Proj2019[VARG],MATCH(RosterPlan25[[#This Row],[PLAYER]],Proj2019[PLAYER],0))),0)</f>
        <v>-1.9568750000000001</v>
      </c>
      <c r="L119" s="39" t="s">
        <v>439</v>
      </c>
      <c r="M119" s="36">
        <f>_xlfn.IFNA(INDEX(Draft2018[Net Keeper Count],MATCH(RosterPlan25[[#This Row],[PLAYER]],Draft2018[PLAYER],0)),0)+IF(RosterPlan25[[#This Row],[KEEPER / RFA]]="K",1,0)</f>
        <v>2</v>
      </c>
      <c r="N119" s="39"/>
      <c r="O119">
        <f>IF(RosterPlan25[[#This Row],[VAR/G]]&gt;0,ROUND($W$29*RosterPlan25[[#This Row],[VAR/G]],0),0)+1</f>
        <v>1</v>
      </c>
      <c r="P119" s="36">
        <f>RosterPlan25[[#This Row],[Optimal $]]-RosterPlan25[[#This Row],[2019 $]]</f>
        <v>-4</v>
      </c>
      <c r="Q119" s="36">
        <f>IF(OR(RosterPlan25[[#This Row],[SOURCE]]="Rookie",RosterPlan25[[#This Row],[POS]]="K"),0,RosterPlan25[[#This Row],[VAR/G]]+3.3)</f>
        <v>1.3431249999999997</v>
      </c>
      <c r="R119" s="36">
        <f>IF(RosterPlan25[[#This Row],[VAW/G]]&gt;0,ROUND(RosterPlan25[[#This Row],[VAW/G]]*$W$56,0)+1,1)</f>
        <v>8</v>
      </c>
      <c r="S119" s="43">
        <f>RosterPlan25[[#This Row],[VAWG Market $]]-_xlfn.IFNA(RosterPlan25[[#This Row],[2019 $]],1)</f>
        <v>3</v>
      </c>
      <c r="T11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19"/>
      <c r="AL119"/>
      <c r="AM119"/>
      <c r="AN119"/>
      <c r="AO119"/>
      <c r="AP119"/>
    </row>
    <row r="120" spans="1:42" x14ac:dyDescent="0.3">
      <c r="A120" s="36" t="str">
        <f>INDEX(CompositeRoster[display_name],MATCH(RosterPlan25[[#This Row],[PLAYER]],CompositeRoster[full_name],0))</f>
        <v>GentlemanBrewer</v>
      </c>
      <c r="B120" t="s">
        <v>1311</v>
      </c>
      <c r="C120" t="str">
        <f>INDEX(CompositeRoster[team],MATCH(RosterPlan25[[#This Row],[PLAYER]],CompositeRoster[full_name],0))&amp;""</f>
        <v>SF</v>
      </c>
      <c r="D120" t="str">
        <f>INDEX(CompositeRoster[position],MATCH(RosterPlan25[[#This Row],[PLAYER]],CompositeRoster[full_name],0))&amp;""</f>
        <v>RB</v>
      </c>
      <c r="E120" t="str">
        <f>INDEX(CompositeRoster[source],MATCH(RosterPlan25[[#This Row],[PLAYER]],CompositeRoster[full_name],0))</f>
        <v>Roster</v>
      </c>
      <c r="F120" s="42">
        <f>_xlfn.IFNA(INDEX(Draft2018[PRICE], MATCH(RosterPlan25[[#This Row],[PLAYER]],Draft2018[PLAYER],0)),0)</f>
        <v>1</v>
      </c>
      <c r="G120" s="42" t="str">
        <f>_xlfn.IFNA(INDEX(Draft2018[Current Contract],MATCH(RosterPlan25[[#This Row],[PLAYER]],Draft2018[PLAYER],0)),"Undrafted")</f>
        <v>Auction</v>
      </c>
      <c r="H120" s="42">
        <f>IF(RosterPlan25[[#This Row],[Contract]]="Rookie","",2018+3-_xlfn.IFNA(INDEX(Draft2018[Net Keeper Count],MATCH(RosterPlan25[[#This Row],[PLAYER]],Draft2018[PLAYER],0)),0))</f>
        <v>2020</v>
      </c>
      <c r="I120" s="42">
        <f>ROUNDDOWN(RosterPlan25[[#This Row],[Optimal $]]*IF(RosterPlan25[Contract]="Rookie",0.3,0.15),0)</f>
        <v>0</v>
      </c>
      <c r="J120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20" s="38">
        <f>_xlfn.IFNA(IF(RosterPlan25[[#This Row],[POS]]="K",0,INDEX(Proj2019[VARG],MATCH(RosterPlan25[[#This Row],[PLAYER]],Proj2019[PLAYER],0))),0)</f>
        <v>-2.128750000000001</v>
      </c>
      <c r="L120" s="39" t="s">
        <v>439</v>
      </c>
      <c r="M120" s="36">
        <f>_xlfn.IFNA(INDEX(Draft2018[Net Keeper Count],MATCH(RosterPlan25[[#This Row],[PLAYER]],Draft2018[PLAYER],0)),0)+IF(RosterPlan25[[#This Row],[KEEPER / RFA]]="K",1,0)</f>
        <v>2</v>
      </c>
      <c r="N120" s="39"/>
      <c r="O120">
        <f>IF(RosterPlan25[[#This Row],[VAR/G]]&gt;0,ROUND($W$29*RosterPlan25[[#This Row],[VAR/G]],0),0)+1</f>
        <v>1</v>
      </c>
      <c r="P120" s="36">
        <f>RosterPlan25[[#This Row],[Optimal $]]-RosterPlan25[[#This Row],[2019 $]]</f>
        <v>0</v>
      </c>
      <c r="Q120" s="36">
        <f>IF(OR(RosterPlan25[[#This Row],[SOURCE]]="Rookie",RosterPlan25[[#This Row],[POS]]="K"),0,RosterPlan25[[#This Row],[VAR/G]]+3.3)</f>
        <v>1.1712499999999988</v>
      </c>
      <c r="R120" s="36">
        <f>IF(RosterPlan25[[#This Row],[VAW/G]]&gt;0,ROUND(RosterPlan25[[#This Row],[VAW/G]]*$W$56,0)+1,1)</f>
        <v>7</v>
      </c>
      <c r="S120" s="43">
        <f>RosterPlan25[[#This Row],[VAWG Market $]]-_xlfn.IFNA(RosterPlan25[[#This Row],[2019 $]],1)</f>
        <v>6</v>
      </c>
      <c r="T12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0"/>
      <c r="AL120"/>
      <c r="AM120"/>
      <c r="AN120"/>
      <c r="AO120"/>
      <c r="AP120"/>
    </row>
    <row r="121" spans="1:42" x14ac:dyDescent="0.3">
      <c r="A121" s="36" t="str">
        <f>INDEX(CompositeRoster[display_name],MATCH(RosterPlan25[[#This Row],[PLAYER]],CompositeRoster[full_name],0))</f>
        <v>GentlemanBrewer</v>
      </c>
      <c r="B121" t="s">
        <v>6291</v>
      </c>
      <c r="C121" t="str">
        <f>INDEX(CompositeRoster[team],MATCH(RosterPlan25[[#This Row],[PLAYER]],CompositeRoster[full_name],0))&amp;""</f>
        <v>GB</v>
      </c>
      <c r="D121" t="str">
        <f>INDEX(CompositeRoster[position],MATCH(RosterPlan25[[#This Row],[PLAYER]],CompositeRoster[full_name],0))&amp;""</f>
        <v>RB</v>
      </c>
      <c r="E121" t="str">
        <f>INDEX(CompositeRoster[source],MATCH(RosterPlan25[[#This Row],[PLAYER]],CompositeRoster[full_name],0))</f>
        <v>Roster</v>
      </c>
      <c r="F121" s="42">
        <f>_xlfn.IFNA(INDEX(Draft2018[PRICE], MATCH(RosterPlan25[[#This Row],[PLAYER]],Draft2018[PLAYER],0)),0)</f>
        <v>5</v>
      </c>
      <c r="G121" s="42" t="str">
        <f>_xlfn.IFNA(INDEX(Draft2018[Current Contract],MATCH(RosterPlan25[[#This Row],[PLAYER]],Draft2018[PLAYER],0)),"Undrafted")</f>
        <v>Rookie</v>
      </c>
      <c r="H121" s="42" t="str">
        <f>IF(RosterPlan25[[#This Row],[Contract]]="Rookie","",2018+3-_xlfn.IFNA(INDEX(Draft2018[Net Keeper Count],MATCH(RosterPlan25[[#This Row],[PLAYER]],Draft2018[PLAYER],0)),0))</f>
        <v/>
      </c>
      <c r="I121" s="42">
        <f>ROUNDDOWN(RosterPlan25[[#This Row],[Optimal $]]*IF(RosterPlan25[Contract]="Rookie",0.3,0.15),0)</f>
        <v>0</v>
      </c>
      <c r="J121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21" s="38">
        <f>_xlfn.IFNA(IF(RosterPlan25[[#This Row],[POS]]="K",0,INDEX(Proj2019[VARG],MATCH(RosterPlan25[[#This Row],[PLAYER]],Proj2019[PLAYER],0))),0)</f>
        <v>-2.2175000000000011</v>
      </c>
      <c r="L121" s="39" t="s">
        <v>439</v>
      </c>
      <c r="M121">
        <f>_xlfn.IFNA(INDEX(Draft2018[Net Keeper Count],MATCH(RosterPlan25[[#This Row],[PLAYER]],Draft2018[PLAYER],0)),0)+IF(RosterPlan25[[#This Row],[KEEPER / RFA]]="K",1,0)</f>
        <v>2</v>
      </c>
      <c r="N121" s="39"/>
      <c r="O121" s="36">
        <f>IF(RosterPlan25[[#This Row],[VAR/G]]&gt;0,ROUND($W$29*RosterPlan25[[#This Row],[VAR/G]],0),0)+1</f>
        <v>1</v>
      </c>
      <c r="P121" s="36">
        <f>RosterPlan25[[#This Row],[Optimal $]]-RosterPlan25[[#This Row],[2019 $]]</f>
        <v>-4</v>
      </c>
      <c r="Q121" s="36">
        <f>IF(OR(RosterPlan25[[#This Row],[SOURCE]]="Rookie",RosterPlan25[[#This Row],[POS]]="K"),0,RosterPlan25[[#This Row],[VAR/G]]+3.3)</f>
        <v>1.0824999999999987</v>
      </c>
      <c r="R121" s="36">
        <f>IF(RosterPlan25[[#This Row],[VAW/G]]&gt;0,ROUND(RosterPlan25[[#This Row],[VAW/G]]*$W$56,0)+1,1)</f>
        <v>6</v>
      </c>
      <c r="S121" s="43">
        <f>RosterPlan25[[#This Row],[VAWG Market $]]-_xlfn.IFNA(RosterPlan25[[#This Row],[2019 $]],1)</f>
        <v>1</v>
      </c>
      <c r="T12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1"/>
      <c r="AL121"/>
      <c r="AM121"/>
      <c r="AN121"/>
      <c r="AO121"/>
      <c r="AP121"/>
    </row>
    <row r="122" spans="1:42" x14ac:dyDescent="0.3">
      <c r="A122" s="36" t="str">
        <f>INDEX(CompositeRoster[display_name],MATCH(RosterPlan25[[#This Row],[PLAYER]],CompositeRoster[full_name],0))</f>
        <v>GentlemanBrewer</v>
      </c>
      <c r="B122" t="s">
        <v>14485</v>
      </c>
      <c r="C122" t="str">
        <f>INDEX(CompositeRoster[team],MATCH(RosterPlan25[[#This Row],[PLAYER]],CompositeRoster[full_name],0))&amp;""</f>
        <v/>
      </c>
      <c r="D122" t="str">
        <f>INDEX(CompositeRoster[position],MATCH(RosterPlan25[[#This Row],[PLAYER]],CompositeRoster[full_name],0))&amp;""</f>
        <v/>
      </c>
      <c r="E122" s="36" t="str">
        <f>INDEX(CompositeRoster[source],MATCH(RosterPlan25[[#This Row],[PLAYER]],CompositeRoster[full_name],0))</f>
        <v>Draft</v>
      </c>
      <c r="F122" s="42">
        <f>_xlfn.IFNA(INDEX(Draft2018[PRICE], MATCH(RosterPlan25[[#This Row],[PLAYER]],Draft2018[PLAYER],0)),0)</f>
        <v>0</v>
      </c>
      <c r="G122" s="42" t="str">
        <f>_xlfn.IFNA(INDEX(Draft2018[Current Contract],MATCH(RosterPlan25[[#This Row],[PLAYER]],Draft2018[PLAYER],0)),"Undrafted")</f>
        <v>Undrafted</v>
      </c>
      <c r="H122" s="42">
        <f>IF(RosterPlan25[[#This Row],[Contract]]="Rookie","",2018+3-_xlfn.IFNA(INDEX(Draft2018[Net Keeper Count],MATCH(RosterPlan25[[#This Row],[PLAYER]],Draft2018[PLAYER],0)),0))</f>
        <v>2021</v>
      </c>
      <c r="I122" s="42">
        <f>ROUNDDOWN(RosterPlan25[[#This Row],[Optimal $]]*IF(RosterPlan25[Contract]="Rookie",0.3,0.15),0)</f>
        <v>0</v>
      </c>
      <c r="J122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22" s="49">
        <f>_xlfn.IFNA(IF(RosterPlan25[[#This Row],[POS]]="K",0,INDEX(Proj2019[VARG],MATCH(RosterPlan25[[#This Row],[PLAYER]],Proj2019[PLAYER],0))),0)</f>
        <v>0</v>
      </c>
      <c r="L122" s="39" t="s">
        <v>439</v>
      </c>
      <c r="M122">
        <f>_xlfn.IFNA(INDEX(Draft2018[Net Keeper Count],MATCH(RosterPlan25[[#This Row],[PLAYER]],Draft2018[PLAYER],0)),0)+IF(RosterPlan25[[#This Row],[KEEPER / RFA]]="K",1,0)</f>
        <v>1</v>
      </c>
      <c r="N122" s="39"/>
      <c r="O122" s="50">
        <f>IF(RosterPlan25[[#This Row],[VAR/G]]&gt;0,ROUND($W$29*RosterPlan25[[#This Row],[VAR/G]],0),0)+1</f>
        <v>1</v>
      </c>
      <c r="P122" s="36">
        <f>RosterPlan25[[#This Row],[Optimal $]]-RosterPlan25[[#This Row],[2019 $]]</f>
        <v>-2</v>
      </c>
      <c r="Q122">
        <f>IF(OR(RosterPlan25[[#This Row],[SOURCE]]="Rookie",RosterPlan25[[#This Row],[POS]]="K"),0,RosterPlan25[[#This Row],[VAR/G]]+3.3)</f>
        <v>3.3</v>
      </c>
      <c r="R122">
        <f>IF(RosterPlan25[[#This Row],[VAW/G]]&gt;0,ROUND(RosterPlan25[[#This Row],[VAW/G]]*$W$56,0)+1,1)</f>
        <v>17</v>
      </c>
      <c r="S122" s="51">
        <f>RosterPlan25[[#This Row],[VAWG Market $]]-_xlfn.IFNA(RosterPlan25[[#This Row],[2019 $]],1)</f>
        <v>14</v>
      </c>
      <c r="T12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2"/>
      <c r="AL122"/>
      <c r="AM122"/>
      <c r="AN122"/>
      <c r="AO122"/>
      <c r="AP122"/>
    </row>
    <row r="123" spans="1:42" x14ac:dyDescent="0.3">
      <c r="A123" t="str">
        <f>INDEX(CompositeRoster[display_name],MATCH(RosterPlan25[[#This Row],[PLAYER]],CompositeRoster[full_name],0))</f>
        <v>GentlemanBrewer</v>
      </c>
      <c r="B123" t="s">
        <v>14495</v>
      </c>
      <c r="C123" t="str">
        <f>INDEX(CompositeRoster[team],MATCH(RosterPlan25[[#This Row],[PLAYER]],CompositeRoster[full_name],0))&amp;""</f>
        <v/>
      </c>
      <c r="D123" t="str">
        <f>INDEX(CompositeRoster[position],MATCH(RosterPlan25[[#This Row],[PLAYER]],CompositeRoster[full_name],0))&amp;""</f>
        <v/>
      </c>
      <c r="E123" t="str">
        <f>INDEX(CompositeRoster[source],MATCH(RosterPlan25[[#This Row],[PLAYER]],CompositeRoster[full_name],0))</f>
        <v>Draft</v>
      </c>
      <c r="F123" s="42">
        <f>_xlfn.IFNA(INDEX(Draft2018[PRICE], MATCH(RosterPlan25[[#This Row],[PLAYER]],Draft2018[PLAYER],0)),0)</f>
        <v>0</v>
      </c>
      <c r="G123" s="42" t="str">
        <f>_xlfn.IFNA(INDEX(Draft2018[Current Contract],MATCH(RosterPlan25[[#This Row],[PLAYER]],Draft2018[PLAYER],0)),"Undrafted")</f>
        <v>Undrafted</v>
      </c>
      <c r="H123" s="42">
        <f>IF(RosterPlan25[[#This Row],[Contract]]="Rookie","",2018+3-_xlfn.IFNA(INDEX(Draft2018[Net Keeper Count],MATCH(RosterPlan25[[#This Row],[PLAYER]],Draft2018[PLAYER],0)),0))</f>
        <v>2021</v>
      </c>
      <c r="I123" s="42">
        <f>ROUNDDOWN(RosterPlan25[[#This Row],[Optimal $]]*IF(RosterPlan25[Contract]="Rookie",0.3,0.15),0)</f>
        <v>0</v>
      </c>
      <c r="J123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123" s="49">
        <f>_xlfn.IFNA(IF(RosterPlan25[[#This Row],[POS]]="K",0,INDEX(Proj2019[VARG],MATCH(RosterPlan25[[#This Row],[PLAYER]],Proj2019[PLAYER],0))),0)</f>
        <v>0</v>
      </c>
      <c r="L123" s="39" t="s">
        <v>439</v>
      </c>
      <c r="M123">
        <f>_xlfn.IFNA(INDEX(Draft2018[Net Keeper Count],MATCH(RosterPlan25[[#This Row],[PLAYER]],Draft2018[PLAYER],0)),0)+IF(RosterPlan25[[#This Row],[KEEPER / RFA]]="K",1,0)</f>
        <v>1</v>
      </c>
      <c r="N123" s="39"/>
      <c r="O123" s="50">
        <f>IF(RosterPlan25[[#This Row],[VAR/G]]&gt;0,ROUND($W$29*RosterPlan25[[#This Row],[VAR/G]],0),0)+1</f>
        <v>1</v>
      </c>
      <c r="P123" s="36">
        <f>RosterPlan25[[#This Row],[Optimal $]]-RosterPlan25[[#This Row],[2019 $]]</f>
        <v>-1</v>
      </c>
      <c r="Q123">
        <f>IF(OR(RosterPlan25[[#This Row],[SOURCE]]="Rookie",RosterPlan25[[#This Row],[POS]]="K"),0,RosterPlan25[[#This Row],[VAR/G]]+3.3)</f>
        <v>3.3</v>
      </c>
      <c r="R123">
        <f>IF(RosterPlan25[[#This Row],[VAW/G]]&gt;0,ROUND(RosterPlan25[[#This Row],[VAW/G]]*$W$56,0)+1,1)</f>
        <v>17</v>
      </c>
      <c r="S123" s="51">
        <f>RosterPlan25[[#This Row],[VAWG Market $]]-_xlfn.IFNA(RosterPlan25[[#This Row],[2019 $]],1)</f>
        <v>15</v>
      </c>
      <c r="T12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3"/>
      <c r="AL123"/>
      <c r="AM123"/>
      <c r="AN123"/>
      <c r="AO123"/>
      <c r="AP123"/>
    </row>
    <row r="124" spans="1:42" x14ac:dyDescent="0.3">
      <c r="A124" t="str">
        <f>INDEX(CompositeRoster[display_name],MATCH(RosterPlan25[[#This Row],[PLAYER]],CompositeRoster[full_name],0))</f>
        <v>GentlemanBrewer</v>
      </c>
      <c r="B124" t="s">
        <v>14515</v>
      </c>
      <c r="C124" t="str">
        <f>INDEX(CompositeRoster[team],MATCH(RosterPlan25[[#This Row],[PLAYER]],CompositeRoster[full_name],0))&amp;""</f>
        <v/>
      </c>
      <c r="D124" t="str">
        <f>INDEX(CompositeRoster[position],MATCH(RosterPlan25[[#This Row],[PLAYER]],CompositeRoster[full_name],0))&amp;""</f>
        <v/>
      </c>
      <c r="E124" t="str">
        <f>INDEX(CompositeRoster[source],MATCH(RosterPlan25[[#This Row],[PLAYER]],CompositeRoster[full_name],0))</f>
        <v>Draft</v>
      </c>
      <c r="F124" s="42">
        <f>_xlfn.IFNA(INDEX(Draft2018[PRICE], MATCH(RosterPlan25[[#This Row],[PLAYER]],Draft2018[PLAYER],0)),0)</f>
        <v>0</v>
      </c>
      <c r="G124" s="42" t="str">
        <f>_xlfn.IFNA(INDEX(Draft2018[Current Contract],MATCH(RosterPlan25[[#This Row],[PLAYER]],Draft2018[PLAYER],0)),"Undrafted")</f>
        <v>Undrafted</v>
      </c>
      <c r="H124" s="42">
        <f>IF(RosterPlan25[[#This Row],[Contract]]="Rookie","",2018+3-_xlfn.IFNA(INDEX(Draft2018[Net Keeper Count],MATCH(RosterPlan25[[#This Row],[PLAYER]],Draft2018[PLAYER],0)),0))</f>
        <v>2021</v>
      </c>
      <c r="I124" s="42">
        <f>ROUNDDOWN(RosterPlan25[[#This Row],[Optimal $]]*IF(RosterPlan25[Contract]="Rookie",0.3,0.15),0)</f>
        <v>0</v>
      </c>
      <c r="J124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24" s="49">
        <f>_xlfn.IFNA(IF(RosterPlan25[[#This Row],[POS]]="K",0,INDEX(Proj2019[VARG],MATCH(RosterPlan25[[#This Row],[PLAYER]],Proj2019[PLAYER],0))),0)</f>
        <v>0</v>
      </c>
      <c r="L124" s="39" t="s">
        <v>439</v>
      </c>
      <c r="M124">
        <f>_xlfn.IFNA(INDEX(Draft2018[Net Keeper Count],MATCH(RosterPlan25[[#This Row],[PLAYER]],Draft2018[PLAYER],0)),0)+IF(RosterPlan25[[#This Row],[KEEPER / RFA]]="K",1,0)</f>
        <v>1</v>
      </c>
      <c r="N124" s="39"/>
      <c r="O124" s="50">
        <f>IF(RosterPlan25[[#This Row],[VAR/G]]&gt;0,ROUND($W$29*RosterPlan25[[#This Row],[VAR/G]],0),0)+1</f>
        <v>1</v>
      </c>
      <c r="P124" s="36">
        <f>RosterPlan25[[#This Row],[Optimal $]]-RosterPlan25[[#This Row],[2019 $]]</f>
        <v>0</v>
      </c>
      <c r="Q124">
        <f>IF(OR(RosterPlan25[[#This Row],[SOURCE]]="Rookie",RosterPlan25[[#This Row],[POS]]="K"),0,RosterPlan25[[#This Row],[VAR/G]]+3.3)</f>
        <v>3.3</v>
      </c>
      <c r="R124">
        <f>IF(RosterPlan25[[#This Row],[VAW/G]]&gt;0,ROUND(RosterPlan25[[#This Row],[VAW/G]]*$W$56,0)+1,1)</f>
        <v>17</v>
      </c>
      <c r="S124" s="51">
        <f>RosterPlan25[[#This Row],[VAWG Market $]]-_xlfn.IFNA(RosterPlan25[[#This Row],[2019 $]],1)</f>
        <v>16</v>
      </c>
      <c r="T12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4"/>
      <c r="AL124"/>
      <c r="AM124"/>
      <c r="AN124"/>
      <c r="AO124"/>
      <c r="AP124"/>
    </row>
    <row r="125" spans="1:42" x14ac:dyDescent="0.3">
      <c r="A125" t="str">
        <f>INDEX(CompositeRoster[display_name],MATCH(RosterPlan25[[#This Row],[PLAYER]],CompositeRoster[full_name],0))</f>
        <v>GentlemanBrewer</v>
      </c>
      <c r="B125" t="s">
        <v>14518</v>
      </c>
      <c r="C125" t="str">
        <f>INDEX(CompositeRoster[team],MATCH(RosterPlan25[[#This Row],[PLAYER]],CompositeRoster[full_name],0))&amp;""</f>
        <v/>
      </c>
      <c r="D125" t="str">
        <f>INDEX(CompositeRoster[position],MATCH(RosterPlan25[[#This Row],[PLAYER]],CompositeRoster[full_name],0))&amp;""</f>
        <v/>
      </c>
      <c r="E125" t="str">
        <f>INDEX(CompositeRoster[source],MATCH(RosterPlan25[[#This Row],[PLAYER]],CompositeRoster[full_name],0))</f>
        <v>Draft</v>
      </c>
      <c r="F125" s="42">
        <f>_xlfn.IFNA(INDEX(Draft2018[PRICE], MATCH(RosterPlan25[[#This Row],[PLAYER]],Draft2018[PLAYER],0)),0)</f>
        <v>0</v>
      </c>
      <c r="G125" s="42" t="str">
        <f>_xlfn.IFNA(INDEX(Draft2018[Current Contract],MATCH(RosterPlan25[[#This Row],[PLAYER]],Draft2018[PLAYER],0)),"Undrafted")</f>
        <v>Undrafted</v>
      </c>
      <c r="H125" s="42">
        <f>IF(RosterPlan25[[#This Row],[Contract]]="Rookie","",2018+3-_xlfn.IFNA(INDEX(Draft2018[Net Keeper Count],MATCH(RosterPlan25[[#This Row],[PLAYER]],Draft2018[PLAYER],0)),0))</f>
        <v>2021</v>
      </c>
      <c r="I125" s="42">
        <f>ROUNDDOWN(RosterPlan25[[#This Row],[Optimal $]]*IF(RosterPlan25[Contract]="Rookie",0.3,0.15),0)</f>
        <v>0</v>
      </c>
      <c r="J12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25" s="49">
        <f>_xlfn.IFNA(IF(RosterPlan25[[#This Row],[POS]]="K",0,INDEX(Proj2019[VARG],MATCH(RosterPlan25[[#This Row],[PLAYER]],Proj2019[PLAYER],0))),0)</f>
        <v>0</v>
      </c>
      <c r="L125" s="39" t="s">
        <v>439</v>
      </c>
      <c r="M125">
        <f>_xlfn.IFNA(INDEX(Draft2018[Net Keeper Count],MATCH(RosterPlan25[[#This Row],[PLAYER]],Draft2018[PLAYER],0)),0)+IF(RosterPlan25[[#This Row],[KEEPER / RFA]]="K",1,0)</f>
        <v>1</v>
      </c>
      <c r="N125" s="39"/>
      <c r="O125" s="50">
        <f>IF(RosterPlan25[[#This Row],[VAR/G]]&gt;0,ROUND($W$29*RosterPlan25[[#This Row],[VAR/G]],0),0)+1</f>
        <v>1</v>
      </c>
      <c r="P125" s="36">
        <f>RosterPlan25[[#This Row],[Optimal $]]-RosterPlan25[[#This Row],[2019 $]]</f>
        <v>0</v>
      </c>
      <c r="Q125">
        <f>IF(OR(RosterPlan25[[#This Row],[SOURCE]]="Rookie",RosterPlan25[[#This Row],[POS]]="K"),0,RosterPlan25[[#This Row],[VAR/G]]+3.3)</f>
        <v>3.3</v>
      </c>
      <c r="R125">
        <f>IF(RosterPlan25[[#This Row],[VAW/G]]&gt;0,ROUND(RosterPlan25[[#This Row],[VAW/G]]*$W$56,0)+1,1)</f>
        <v>17</v>
      </c>
      <c r="S125" s="51">
        <f>RosterPlan25[[#This Row],[VAWG Market $]]-_xlfn.IFNA(RosterPlan25[[#This Row],[2019 $]],1)</f>
        <v>16</v>
      </c>
      <c r="T12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5"/>
      <c r="AL125"/>
      <c r="AM125"/>
      <c r="AN125"/>
      <c r="AO125"/>
      <c r="AP125"/>
    </row>
    <row r="126" spans="1:42" x14ac:dyDescent="0.3">
      <c r="A126" s="36" t="str">
        <f>INDEX(CompositeRoster[display_name],MATCH(RosterPlan25[[#This Row],[PLAYER]],CompositeRoster[full_name],0))</f>
        <v>GentlemanBrewer</v>
      </c>
      <c r="B126" t="s">
        <v>14525</v>
      </c>
      <c r="C126" t="str">
        <f>INDEX(CompositeRoster[team],MATCH(RosterPlan25[[#This Row],[PLAYER]],CompositeRoster[full_name],0))&amp;""</f>
        <v/>
      </c>
      <c r="D126" t="str">
        <f>INDEX(CompositeRoster[position],MATCH(RosterPlan25[[#This Row],[PLAYER]],CompositeRoster[full_name],0))&amp;""</f>
        <v/>
      </c>
      <c r="E126" s="36" t="str">
        <f>INDEX(CompositeRoster[source],MATCH(RosterPlan25[[#This Row],[PLAYER]],CompositeRoster[full_name],0))</f>
        <v>Draft</v>
      </c>
      <c r="F126" s="42">
        <f>_xlfn.IFNA(INDEX(Draft2018[PRICE], MATCH(RosterPlan25[[#This Row],[PLAYER]],Draft2018[PLAYER],0)),0)</f>
        <v>0</v>
      </c>
      <c r="G126" s="42" t="str">
        <f>_xlfn.IFNA(INDEX(Draft2018[Current Contract],MATCH(RosterPlan25[[#This Row],[PLAYER]],Draft2018[PLAYER],0)),"Undrafted")</f>
        <v>Undrafted</v>
      </c>
      <c r="H126" s="42">
        <f>IF(RosterPlan25[[#This Row],[Contract]]="Rookie","",2018+3-_xlfn.IFNA(INDEX(Draft2018[Net Keeper Count],MATCH(RosterPlan25[[#This Row],[PLAYER]],Draft2018[PLAYER],0)),0))</f>
        <v>2021</v>
      </c>
      <c r="I126" s="42">
        <f>ROUNDDOWN(RosterPlan25[[#This Row],[Optimal $]]*IF(RosterPlan25[Contract]="Rookie",0.3,0.15),0)</f>
        <v>0</v>
      </c>
      <c r="J126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26" s="49">
        <f>_xlfn.IFNA(IF(RosterPlan25[[#This Row],[POS]]="K",0,INDEX(Proj2019[VARG],MATCH(RosterPlan25[[#This Row],[PLAYER]],Proj2019[PLAYER],0))),0)</f>
        <v>0</v>
      </c>
      <c r="L126" s="39" t="s">
        <v>439</v>
      </c>
      <c r="M126">
        <f>_xlfn.IFNA(INDEX(Draft2018[Net Keeper Count],MATCH(RosterPlan25[[#This Row],[PLAYER]],Draft2018[PLAYER],0)),0)+IF(RosterPlan25[[#This Row],[KEEPER / RFA]]="K",1,0)</f>
        <v>1</v>
      </c>
      <c r="N126" s="39"/>
      <c r="O126" s="50">
        <f>IF(RosterPlan25[[#This Row],[VAR/G]]&gt;0,ROUND($W$29*RosterPlan25[[#This Row],[VAR/G]],0),0)+1</f>
        <v>1</v>
      </c>
      <c r="P126" s="36">
        <f>RosterPlan25[[#This Row],[Optimal $]]-RosterPlan25[[#This Row],[2019 $]]</f>
        <v>0</v>
      </c>
      <c r="Q126">
        <f>IF(OR(RosterPlan25[[#This Row],[SOURCE]]="Rookie",RosterPlan25[[#This Row],[POS]]="K"),0,RosterPlan25[[#This Row],[VAR/G]]+3.3)</f>
        <v>3.3</v>
      </c>
      <c r="R126">
        <f>IF(RosterPlan25[[#This Row],[VAW/G]]&gt;0,ROUND(RosterPlan25[[#This Row],[VAW/G]]*$W$56,0)+1,1)</f>
        <v>17</v>
      </c>
      <c r="S126" s="51">
        <f>RosterPlan25[[#This Row],[VAWG Market $]]-_xlfn.IFNA(RosterPlan25[[#This Row],[2019 $]],1)</f>
        <v>16</v>
      </c>
      <c r="T12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26"/>
      <c r="AL126"/>
      <c r="AM126"/>
      <c r="AN126"/>
      <c r="AO126"/>
      <c r="AP126"/>
    </row>
    <row r="127" spans="1:42" x14ac:dyDescent="0.3">
      <c r="A127" s="36" t="str">
        <f>INDEX(CompositeRoster[display_name],MATCH(RosterPlan25[[#This Row],[PLAYER]],CompositeRoster[full_name],0))</f>
        <v>gregdg82</v>
      </c>
      <c r="B127" t="s">
        <v>4969</v>
      </c>
      <c r="C127" t="str">
        <f>INDEX(CompositeRoster[team],MATCH(RosterPlan25[[#This Row],[PLAYER]],CompositeRoster[full_name],0))&amp;""</f>
        <v>ATL</v>
      </c>
      <c r="D127" t="str">
        <f>INDEX(CompositeRoster[position],MATCH(RosterPlan25[[#This Row],[PLAYER]],CompositeRoster[full_name],0))&amp;""</f>
        <v>WR</v>
      </c>
      <c r="E127" s="36" t="str">
        <f>INDEX(CompositeRoster[source],MATCH(RosterPlan25[[#This Row],[PLAYER]],CompositeRoster[full_name],0))</f>
        <v>Roster</v>
      </c>
      <c r="F127" s="42">
        <f>_xlfn.IFNA(INDEX(Draft2018[PRICE], MATCH(RosterPlan25[[#This Row],[PLAYER]],Draft2018[PLAYER],0)),0)</f>
        <v>89</v>
      </c>
      <c r="G127" s="42" t="str">
        <f>_xlfn.IFNA(INDEX(Draft2018[Current Contract],MATCH(RosterPlan25[[#This Row],[PLAYER]],Draft2018[PLAYER],0)),"Undrafted")</f>
        <v>Auction</v>
      </c>
      <c r="H127" s="42">
        <f>IF(RosterPlan25[[#This Row],[Contract]]="Rookie","",2018+3-_xlfn.IFNA(INDEX(Draft2018[Net Keeper Count],MATCH(RosterPlan25[[#This Row],[PLAYER]],Draft2018[PLAYER],0)),0))</f>
        <v>2021</v>
      </c>
      <c r="I127" s="42">
        <f>ROUNDDOWN(RosterPlan25[[#This Row],[Optimal $]]*IF(RosterPlan25[Contract]="Rookie",0.3,0.15),0)</f>
        <v>9</v>
      </c>
      <c r="J127" s="36">
        <f>IF(RosterPlan25[[#This Row],[SOURCE]]="Draft",INDEX(draft_2019[salary],MATCH(RosterPlan25[[#This Row],[PLAYER]],draft_2019[placeholder_name],0)),MAX(RosterPlan25[[#This Row],[Current $]]+RosterPlan25[[#This Row],[$↑ VAR]],1))</f>
        <v>98</v>
      </c>
      <c r="K127" s="49">
        <f>_xlfn.IFNA(IF(RosterPlan25[[#This Row],[POS]]="K",0,INDEX(Proj2019[VARG],MATCH(RosterPlan25[[#This Row],[PLAYER]],Proj2019[PLAYER],0))),0)</f>
        <v>5.8875000000000002</v>
      </c>
      <c r="L127" s="39" t="s">
        <v>439</v>
      </c>
      <c r="M127">
        <f>_xlfn.IFNA(INDEX(Draft2018[Net Keeper Count],MATCH(RosterPlan25[[#This Row],[PLAYER]],Draft2018[PLAYER],0)),0)+IF(RosterPlan25[[#This Row],[KEEPER / RFA]]="K",1,0)</f>
        <v>1</v>
      </c>
      <c r="N127" s="39"/>
      <c r="O127" s="50">
        <f>IF(RosterPlan25[[#This Row],[VAR/G]]&gt;0,ROUND($W$29*RosterPlan25[[#This Row],[VAR/G]],0),0)+1</f>
        <v>64</v>
      </c>
      <c r="P127" s="36">
        <f>RosterPlan25[[#This Row],[Optimal $]]-RosterPlan25[[#This Row],[2019 $]]</f>
        <v>-34</v>
      </c>
      <c r="Q127">
        <f>IF(OR(RosterPlan25[[#This Row],[SOURCE]]="Rookie",RosterPlan25[[#This Row],[POS]]="K"),0,RosterPlan25[[#This Row],[VAR/G]]+3.3)</f>
        <v>9.1875</v>
      </c>
      <c r="R127">
        <f>IF(RosterPlan25[[#This Row],[VAW/G]]&gt;0,ROUND(RosterPlan25[[#This Row],[VAW/G]]*$W$56,0)+1,1)</f>
        <v>46</v>
      </c>
      <c r="S127" s="51">
        <f>RosterPlan25[[#This Row],[VAWG Market $]]-_xlfn.IFNA(RosterPlan25[[#This Row],[2019 $]],1)</f>
        <v>-52</v>
      </c>
      <c r="T127" s="36">
        <f>IF(RosterPlan25[[#This Row],[VAR/G]]&gt;0,1+ROUND(RosterPlan25[[#This Row],[VAR/G]]*IF(RosterPlan25[[#This Row],[KEEPER / RFA]]="K",($W$34+RosterPlan25[[#This Row],[2019 $]]-1)/($W$25+RosterPlan25[[#This Row],[VAR/G]]),$W$35),0),1)</f>
        <v>91</v>
      </c>
      <c r="AK127"/>
      <c r="AL127"/>
      <c r="AM127"/>
      <c r="AN127"/>
      <c r="AO127"/>
      <c r="AP127"/>
    </row>
    <row r="128" spans="1:42" x14ac:dyDescent="0.3">
      <c r="A128" s="36" t="str">
        <f>INDEX(CompositeRoster[display_name],MATCH(RosterPlan25[[#This Row],[PLAYER]],CompositeRoster[full_name],0))</f>
        <v>gregdg82</v>
      </c>
      <c r="B128" t="s">
        <v>1533</v>
      </c>
      <c r="C128" t="str">
        <f>INDEX(CompositeRoster[team],MATCH(RosterPlan25[[#This Row],[PLAYER]],CompositeRoster[full_name],0))&amp;""</f>
        <v>KC</v>
      </c>
      <c r="D128" t="str">
        <f>INDEX(CompositeRoster[position],MATCH(RosterPlan25[[#This Row],[PLAYER]],CompositeRoster[full_name],0))&amp;""</f>
        <v>RB</v>
      </c>
      <c r="E128" s="36" t="str">
        <f>INDEX(CompositeRoster[source],MATCH(RosterPlan25[[#This Row],[PLAYER]],CompositeRoster[full_name],0))</f>
        <v>Roster</v>
      </c>
      <c r="F128" s="42">
        <f>_xlfn.IFNA(INDEX(Draft2018[PRICE], MATCH(RosterPlan25[[#This Row],[PLAYER]],Draft2018[PLAYER],0)),0)</f>
        <v>0</v>
      </c>
      <c r="G128" s="42" t="str">
        <f>_xlfn.IFNA(INDEX(Draft2018[Current Contract],MATCH(RosterPlan25[[#This Row],[PLAYER]],Draft2018[PLAYER],0)),"Undrafted")</f>
        <v>Undrafted</v>
      </c>
      <c r="H128" s="42">
        <f>IF(RosterPlan25[[#This Row],[Contract]]="Rookie","",2018+3-_xlfn.IFNA(INDEX(Draft2018[Net Keeper Count],MATCH(RosterPlan25[[#This Row],[PLAYER]],Draft2018[PLAYER],0)),0))</f>
        <v>2021</v>
      </c>
      <c r="I128" s="42">
        <f>ROUNDDOWN(RosterPlan25[[#This Row],[Optimal $]]*IF(RosterPlan25[Contract]="Rookie",0.3,0.15),0)</f>
        <v>7</v>
      </c>
      <c r="J128" s="36">
        <f>IF(RosterPlan25[[#This Row],[SOURCE]]="Draft",INDEX(draft_2019[salary],MATCH(RosterPlan25[[#This Row],[PLAYER]],draft_2019[placeholder_name],0)),MAX(RosterPlan25[[#This Row],[Current $]]+RosterPlan25[[#This Row],[$↑ VAR]],1))</f>
        <v>7</v>
      </c>
      <c r="K128" s="49">
        <f>_xlfn.IFNA(IF(RosterPlan25[[#This Row],[POS]]="K",0,INDEX(Proj2019[VARG],MATCH(RosterPlan25[[#This Row],[PLAYER]],Proj2019[PLAYER],0))),0)</f>
        <v>4.3368749999999991</v>
      </c>
      <c r="L128" s="39" t="s">
        <v>439</v>
      </c>
      <c r="M128">
        <f>_xlfn.IFNA(INDEX(Draft2018[Net Keeper Count],MATCH(RosterPlan25[[#This Row],[PLAYER]],Draft2018[PLAYER],0)),0)+IF(RosterPlan25[[#This Row],[KEEPER / RFA]]="K",1,0)</f>
        <v>1</v>
      </c>
      <c r="N128" s="39"/>
      <c r="O128" s="50">
        <f>IF(RosterPlan25[[#This Row],[VAR/G]]&gt;0,ROUND($W$29*RosterPlan25[[#This Row],[VAR/G]],0),0)+1</f>
        <v>48</v>
      </c>
      <c r="P128" s="36">
        <f>RosterPlan25[[#This Row],[Optimal $]]-RosterPlan25[[#This Row],[2019 $]]</f>
        <v>41</v>
      </c>
      <c r="Q128">
        <f>IF(OR(RosterPlan25[[#This Row],[SOURCE]]="Rookie",RosterPlan25[[#This Row],[POS]]="K"),0,RosterPlan25[[#This Row],[VAR/G]]+3.3)</f>
        <v>7.636874999999999</v>
      </c>
      <c r="R128">
        <f>IF(RosterPlan25[[#This Row],[VAW/G]]&gt;0,ROUND(RosterPlan25[[#This Row],[VAW/G]]*$W$56,0)+1,1)</f>
        <v>39</v>
      </c>
      <c r="S128" s="51">
        <f>RosterPlan25[[#This Row],[VAWG Market $]]-_xlfn.IFNA(RosterPlan25[[#This Row],[2019 $]],1)</f>
        <v>32</v>
      </c>
      <c r="T128" s="36">
        <f>IF(RosterPlan25[[#This Row],[VAR/G]]&gt;0,1+ROUND(RosterPlan25[[#This Row],[VAR/G]]*IF(RosterPlan25[[#This Row],[KEEPER / RFA]]="K",($W$34+RosterPlan25[[#This Row],[2019 $]]-1)/($W$25+RosterPlan25[[#This Row],[VAR/G]]),$W$35),0),1)</f>
        <v>64</v>
      </c>
      <c r="AK128"/>
      <c r="AL128"/>
      <c r="AM128"/>
      <c r="AN128"/>
      <c r="AO128"/>
      <c r="AP128"/>
    </row>
    <row r="129" spans="1:42" x14ac:dyDescent="0.3">
      <c r="A129" s="36" t="str">
        <f>INDEX(CompositeRoster[display_name],MATCH(RosterPlan25[[#This Row],[PLAYER]],CompositeRoster[full_name],0))</f>
        <v>gregdg82</v>
      </c>
      <c r="B129" t="s">
        <v>2041</v>
      </c>
      <c r="C129" t="str">
        <f>INDEX(CompositeRoster[team],MATCH(RosterPlan25[[#This Row],[PLAYER]],CompositeRoster[full_name],0))&amp;""</f>
        <v>DET</v>
      </c>
      <c r="D129" t="str">
        <f>INDEX(CompositeRoster[position],MATCH(RosterPlan25[[#This Row],[PLAYER]],CompositeRoster[full_name],0))&amp;""</f>
        <v>RB</v>
      </c>
      <c r="E129" s="36" t="str">
        <f>INDEX(CompositeRoster[source],MATCH(RosterPlan25[[#This Row],[PLAYER]],CompositeRoster[full_name],0))</f>
        <v>Roster</v>
      </c>
      <c r="F129" s="42">
        <f>_xlfn.IFNA(INDEX(Draft2018[PRICE], MATCH(RosterPlan25[[#This Row],[PLAYER]],Draft2018[PLAYER],0)),0)</f>
        <v>4</v>
      </c>
      <c r="G129" s="42" t="str">
        <f>_xlfn.IFNA(INDEX(Draft2018[Current Contract],MATCH(RosterPlan25[[#This Row],[PLAYER]],Draft2018[PLAYER],0)),"Undrafted")</f>
        <v>Rookie</v>
      </c>
      <c r="H129" s="42" t="str">
        <f>IF(RosterPlan25[[#This Row],[Contract]]="Rookie","",2018+3-_xlfn.IFNA(INDEX(Draft2018[Net Keeper Count],MATCH(RosterPlan25[[#This Row],[PLAYER]],Draft2018[PLAYER],0)),0))</f>
        <v/>
      </c>
      <c r="I129" s="42">
        <f>ROUNDDOWN(RosterPlan25[[#This Row],[Optimal $]]*IF(RosterPlan25[Contract]="Rookie",0.3,0.15),0)</f>
        <v>11</v>
      </c>
      <c r="J129" s="36">
        <f>IF(RosterPlan25[[#This Row],[SOURCE]]="Draft",INDEX(draft_2019[salary],MATCH(RosterPlan25[[#This Row],[PLAYER]],draft_2019[placeholder_name],0)),MAX(RosterPlan25[[#This Row],[Current $]]+RosterPlan25[[#This Row],[$↑ VAR]],1))</f>
        <v>15</v>
      </c>
      <c r="K129" s="38">
        <f>_xlfn.IFNA(IF(RosterPlan25[[#This Row],[POS]]="K",0,INDEX(Proj2019[VARG],MATCH(RosterPlan25[[#This Row],[PLAYER]],Proj2019[PLAYER],0))),0)</f>
        <v>3.4406250000000007</v>
      </c>
      <c r="L129" s="39" t="s">
        <v>439</v>
      </c>
      <c r="M129" s="36">
        <f>_xlfn.IFNA(INDEX(Draft2018[Net Keeper Count],MATCH(RosterPlan25[[#This Row],[PLAYER]],Draft2018[PLAYER],0)),0)+IF(RosterPlan25[[#This Row],[KEEPER / RFA]]="K",1,0)</f>
        <v>1</v>
      </c>
      <c r="N129" s="39"/>
      <c r="O129">
        <f>IF(RosterPlan25[[#This Row],[VAR/G]]&gt;0,ROUND($W$29*RosterPlan25[[#This Row],[VAR/G]],0),0)+1</f>
        <v>38</v>
      </c>
      <c r="P129" s="36">
        <f>RosterPlan25[[#This Row],[Optimal $]]-RosterPlan25[[#This Row],[2019 $]]</f>
        <v>23</v>
      </c>
      <c r="Q129" s="36">
        <f>IF(OR(RosterPlan25[[#This Row],[SOURCE]]="Rookie",RosterPlan25[[#This Row],[POS]]="K"),0,RosterPlan25[[#This Row],[VAR/G]]+3.3)</f>
        <v>6.7406250000000005</v>
      </c>
      <c r="R129" s="36">
        <f>IF(RosterPlan25[[#This Row],[VAW/G]]&gt;0,ROUND(RosterPlan25[[#This Row],[VAW/G]]*$W$56,0)+1,1)</f>
        <v>34</v>
      </c>
      <c r="S129" s="43">
        <f>RosterPlan25[[#This Row],[VAWG Market $]]-_xlfn.IFNA(RosterPlan25[[#This Row],[2019 $]],1)</f>
        <v>19</v>
      </c>
      <c r="T129" s="36">
        <f>IF(RosterPlan25[[#This Row],[VAR/G]]&gt;0,1+ROUND(RosterPlan25[[#This Row],[VAR/G]]*IF(RosterPlan25[[#This Row],[KEEPER / RFA]]="K",($W$34+RosterPlan25[[#This Row],[2019 $]]-1)/($W$25+RosterPlan25[[#This Row],[VAR/G]]),$W$35),0),1)</f>
        <v>52</v>
      </c>
      <c r="AK129"/>
      <c r="AL129"/>
      <c r="AM129"/>
      <c r="AN129"/>
      <c r="AO129"/>
      <c r="AP129"/>
    </row>
    <row r="130" spans="1:42" x14ac:dyDescent="0.3">
      <c r="A130" s="36" t="str">
        <f>INDEX(CompositeRoster[display_name],MATCH(RosterPlan25[[#This Row],[PLAYER]],CompositeRoster[full_name],0))</f>
        <v>gregdg82</v>
      </c>
      <c r="B130" t="s">
        <v>9341</v>
      </c>
      <c r="C130" t="str">
        <f>INDEX(CompositeRoster[team],MATCH(RosterPlan25[[#This Row],[PLAYER]],CompositeRoster[full_name],0))&amp;""</f>
        <v>LAR</v>
      </c>
      <c r="D130" t="str">
        <f>INDEX(CompositeRoster[position],MATCH(RosterPlan25[[#This Row],[PLAYER]],CompositeRoster[full_name],0))&amp;""</f>
        <v>WR</v>
      </c>
      <c r="E130" s="36" t="str">
        <f>INDEX(CompositeRoster[source],MATCH(RosterPlan25[[#This Row],[PLAYER]],CompositeRoster[full_name],0))</f>
        <v>Roster</v>
      </c>
      <c r="F130" s="42">
        <f>_xlfn.IFNA(INDEX(Draft2018[PRICE], MATCH(RosterPlan25[[#This Row],[PLAYER]],Draft2018[PLAYER],0)),0)</f>
        <v>38</v>
      </c>
      <c r="G130" s="42" t="str">
        <f>_xlfn.IFNA(INDEX(Draft2018[Current Contract],MATCH(RosterPlan25[[#This Row],[PLAYER]],Draft2018[PLAYER],0)),"Undrafted")</f>
        <v>Auction</v>
      </c>
      <c r="H130" s="42">
        <f>IF(RosterPlan25[[#This Row],[Contract]]="Rookie","",2018+3-_xlfn.IFNA(INDEX(Draft2018[Net Keeper Count],MATCH(RosterPlan25[[#This Row],[PLAYER]],Draft2018[PLAYER],0)),0))</f>
        <v>2021</v>
      </c>
      <c r="I130" s="42">
        <f>ROUNDDOWN(RosterPlan25[[#This Row],[Optimal $]]*IF(RosterPlan25[Contract]="Rookie",0.3,0.15),0)</f>
        <v>4</v>
      </c>
      <c r="J130" s="36">
        <f>IF(RosterPlan25[[#This Row],[SOURCE]]="Draft",INDEX(draft_2019[salary],MATCH(RosterPlan25[[#This Row],[PLAYER]],draft_2019[placeholder_name],0)),MAX(RosterPlan25[[#This Row],[Current $]]+RosterPlan25[[#This Row],[$↑ VAR]],1))</f>
        <v>42</v>
      </c>
      <c r="K130" s="49">
        <f>_xlfn.IFNA(IF(RosterPlan25[[#This Row],[POS]]="K",0,INDEX(Proj2019[VARG],MATCH(RosterPlan25[[#This Row],[PLAYER]],Proj2019[PLAYER],0))),0)</f>
        <v>2.819375</v>
      </c>
      <c r="L130" s="39" t="s">
        <v>439</v>
      </c>
      <c r="M130">
        <f>_xlfn.IFNA(INDEX(Draft2018[Net Keeper Count],MATCH(RosterPlan25[[#This Row],[PLAYER]],Draft2018[PLAYER],0)),0)+IF(RosterPlan25[[#This Row],[KEEPER / RFA]]="K",1,0)</f>
        <v>1</v>
      </c>
      <c r="N130" s="39"/>
      <c r="O130" s="50">
        <f>IF(RosterPlan25[[#This Row],[VAR/G]]&gt;0,ROUND($W$29*RosterPlan25[[#This Row],[VAR/G]],0),0)+1</f>
        <v>31</v>
      </c>
      <c r="P130" s="36">
        <f>RosterPlan25[[#This Row],[Optimal $]]-RosterPlan25[[#This Row],[2019 $]]</f>
        <v>-11</v>
      </c>
      <c r="Q130">
        <f>IF(OR(RosterPlan25[[#This Row],[SOURCE]]="Rookie",RosterPlan25[[#This Row],[POS]]="K"),0,RosterPlan25[[#This Row],[VAR/G]]+3.3)</f>
        <v>6.1193749999999998</v>
      </c>
      <c r="R130">
        <f>IF(RosterPlan25[[#This Row],[VAW/G]]&gt;0,ROUND(RosterPlan25[[#This Row],[VAW/G]]*$W$56,0)+1,1)</f>
        <v>31</v>
      </c>
      <c r="S130" s="51">
        <f>RosterPlan25[[#This Row],[VAWG Market $]]-_xlfn.IFNA(RosterPlan25[[#This Row],[2019 $]],1)</f>
        <v>-11</v>
      </c>
      <c r="T130" s="36">
        <f>IF(RosterPlan25[[#This Row],[VAR/G]]&gt;0,1+ROUND(RosterPlan25[[#This Row],[VAR/G]]*IF(RosterPlan25[[#This Row],[KEEPER / RFA]]="K",($W$34+RosterPlan25[[#This Row],[2019 $]]-1)/($W$25+RosterPlan25[[#This Row],[VAR/G]]),$W$35),0),1)</f>
        <v>44</v>
      </c>
      <c r="AK130"/>
      <c r="AL130"/>
      <c r="AM130"/>
      <c r="AN130"/>
      <c r="AO130"/>
      <c r="AP130"/>
    </row>
    <row r="131" spans="1:42" x14ac:dyDescent="0.3">
      <c r="A131" s="36" t="str">
        <f>INDEX(CompositeRoster[display_name],MATCH(RosterPlan25[[#This Row],[PLAYER]],CompositeRoster[full_name],0))</f>
        <v>gregdg82</v>
      </c>
      <c r="B131" t="s">
        <v>3259</v>
      </c>
      <c r="C131" t="str">
        <f>INDEX(CompositeRoster[team],MATCH(RosterPlan25[[#This Row],[PLAYER]],CompositeRoster[full_name],0))&amp;""</f>
        <v>MIA</v>
      </c>
      <c r="D131" t="str">
        <f>INDEX(CompositeRoster[position],MATCH(RosterPlan25[[#This Row],[PLAYER]],CompositeRoster[full_name],0))&amp;""</f>
        <v>RB</v>
      </c>
      <c r="E131" s="36" t="str">
        <f>INDEX(CompositeRoster[source],MATCH(RosterPlan25[[#This Row],[PLAYER]],CompositeRoster[full_name],0))</f>
        <v>Roster</v>
      </c>
      <c r="F131" s="42">
        <f>_xlfn.IFNA(INDEX(Draft2018[PRICE], MATCH(RosterPlan25[[#This Row],[PLAYER]],Draft2018[PLAYER],0)),0)</f>
        <v>5</v>
      </c>
      <c r="G131" s="42" t="str">
        <f>_xlfn.IFNA(INDEX(Draft2018[Current Contract],MATCH(RosterPlan25[[#This Row],[PLAYER]],Draft2018[PLAYER],0)),"Undrafted")</f>
        <v>Auction</v>
      </c>
      <c r="H131" s="42">
        <f>IF(RosterPlan25[[#This Row],[Contract]]="Rookie","",2018+3-_xlfn.IFNA(INDEX(Draft2018[Net Keeper Count],MATCH(RosterPlan25[[#This Row],[PLAYER]],Draft2018[PLAYER],0)),0))</f>
        <v>2019</v>
      </c>
      <c r="I131" s="42">
        <f>ROUNDDOWN(RosterPlan25[[#This Row],[Optimal $]]*IF(RosterPlan25[Contract]="Rookie",0.3,0.15),0)</f>
        <v>4</v>
      </c>
      <c r="J131" s="36">
        <f>IF(RosterPlan25[[#This Row],[SOURCE]]="Draft",INDEX(draft_2019[salary],MATCH(RosterPlan25[[#This Row],[PLAYER]],draft_2019[placeholder_name],0)),MAX(RosterPlan25[[#This Row],[Current $]]+RosterPlan25[[#This Row],[$↑ VAR]],1))</f>
        <v>9</v>
      </c>
      <c r="K131" s="38">
        <f>_xlfn.IFNA(IF(RosterPlan25[[#This Row],[POS]]="K",0,INDEX(Proj2019[VARG],MATCH(RosterPlan25[[#This Row],[PLAYER]],Proj2019[PLAYER],0))),0)</f>
        <v>2.5087499999999991</v>
      </c>
      <c r="L131" s="39"/>
      <c r="M131" s="36">
        <f>_xlfn.IFNA(INDEX(Draft2018[Net Keeper Count],MATCH(RosterPlan25[[#This Row],[PLAYER]],Draft2018[PLAYER],0)),0)+IF(RosterPlan25[[#This Row],[KEEPER / RFA]]="K",1,0)</f>
        <v>2</v>
      </c>
      <c r="N131" s="39"/>
      <c r="O131">
        <f>IF(RosterPlan25[[#This Row],[VAR/G]]&gt;0,ROUND($W$29*RosterPlan25[[#This Row],[VAR/G]],0),0)+1</f>
        <v>28</v>
      </c>
      <c r="P131" s="36">
        <f>RosterPlan25[[#This Row],[Optimal $]]-RosterPlan25[[#This Row],[2019 $]]</f>
        <v>19</v>
      </c>
      <c r="Q131" s="36">
        <f>IF(OR(RosterPlan25[[#This Row],[SOURCE]]="Rookie",RosterPlan25[[#This Row],[POS]]="K"),0,RosterPlan25[[#This Row],[VAR/G]]+3.3)</f>
        <v>5.808749999999999</v>
      </c>
      <c r="R131" s="36">
        <f>IF(RosterPlan25[[#This Row],[VAW/G]]&gt;0,ROUND(RosterPlan25[[#This Row],[VAW/G]]*$W$56,0)+1,1)</f>
        <v>30</v>
      </c>
      <c r="S131" s="43">
        <f>RosterPlan25[[#This Row],[VAWG Market $]]-_xlfn.IFNA(RosterPlan25[[#This Row],[2019 $]],1)</f>
        <v>21</v>
      </c>
      <c r="T131" s="36">
        <f>IF(RosterPlan25[[#This Row],[VAR/G]]&gt;0,1+ROUND(RosterPlan25[[#This Row],[VAR/G]]*IF(RosterPlan25[[#This Row],[KEEPER / RFA]]="K",($W$34+RosterPlan25[[#This Row],[2019 $]]-1)/($W$25+RosterPlan25[[#This Row],[VAR/G]]),$W$35),0),1)</f>
        <v>39</v>
      </c>
      <c r="AK131"/>
      <c r="AL131"/>
      <c r="AM131"/>
      <c r="AN131"/>
      <c r="AO131"/>
      <c r="AP131"/>
    </row>
    <row r="132" spans="1:42" x14ac:dyDescent="0.3">
      <c r="A132" s="36" t="str">
        <f>INDEX(CompositeRoster[display_name],MATCH(RosterPlan25[[#This Row],[PLAYER]],CompositeRoster[full_name],0))</f>
        <v>gregdg82</v>
      </c>
      <c r="B132" t="s">
        <v>2398</v>
      </c>
      <c r="C132" t="str">
        <f>INDEX(CompositeRoster[team],MATCH(RosterPlan25[[#This Row],[PLAYER]],CompositeRoster[full_name],0))&amp;""</f>
        <v>HOU</v>
      </c>
      <c r="D132" t="str">
        <f>INDEX(CompositeRoster[position],MATCH(RosterPlan25[[#This Row],[PLAYER]],CompositeRoster[full_name],0))&amp;""</f>
        <v>RB</v>
      </c>
      <c r="E132" t="str">
        <f>INDEX(CompositeRoster[source],MATCH(RosterPlan25[[#This Row],[PLAYER]],CompositeRoster[full_name],0))</f>
        <v>Roster</v>
      </c>
      <c r="F132" s="42">
        <f>_xlfn.IFNA(INDEX(Draft2018[PRICE], MATCH(RosterPlan25[[#This Row],[PLAYER]],Draft2018[PLAYER],0)),0)</f>
        <v>37</v>
      </c>
      <c r="G132" s="42" t="str">
        <f>_xlfn.IFNA(INDEX(Draft2018[Current Contract],MATCH(RosterPlan25[[#This Row],[PLAYER]],Draft2018[PLAYER],0)),"Undrafted")</f>
        <v>Auction</v>
      </c>
      <c r="H132" s="42">
        <f>IF(RosterPlan25[[#This Row],[Contract]]="Rookie","",2018+3-_xlfn.IFNA(INDEX(Draft2018[Net Keeper Count],MATCH(RosterPlan25[[#This Row],[PLAYER]],Draft2018[PLAYER],0)),0))</f>
        <v>2021</v>
      </c>
      <c r="I132" s="42">
        <f>ROUNDDOWN(RosterPlan25[[#This Row],[Optimal $]]*IF(RosterPlan25[Contract]="Rookie",0.3,0.15),0)</f>
        <v>3</v>
      </c>
      <c r="J132">
        <f>IF(RosterPlan25[[#This Row],[SOURCE]]="Draft",INDEX(draft_2019[salary],MATCH(RosterPlan25[[#This Row],[PLAYER]],draft_2019[placeholder_name],0)),MAX(RosterPlan25[[#This Row],[Current $]]+RosterPlan25[[#This Row],[$↑ VAR]],1))</f>
        <v>40</v>
      </c>
      <c r="K132" s="38">
        <f>_xlfn.IFNA(IF(RosterPlan25[[#This Row],[POS]]="K",0,INDEX(Proj2019[VARG],MATCH(RosterPlan25[[#This Row],[PLAYER]],Proj2019[PLAYER],0))),0)</f>
        <v>2.1274999999999995</v>
      </c>
      <c r="L132" s="39" t="s">
        <v>439</v>
      </c>
      <c r="M132">
        <f>_xlfn.IFNA(INDEX(Draft2018[Net Keeper Count],MATCH(RosterPlan25[[#This Row],[PLAYER]],Draft2018[PLAYER],0)),0)+IF(RosterPlan25[[#This Row],[KEEPER / RFA]]="K",1,0)</f>
        <v>1</v>
      </c>
      <c r="N132" s="39"/>
      <c r="O132" s="36">
        <f>IF(RosterPlan25[[#This Row],[VAR/G]]&gt;0,ROUND($W$29*RosterPlan25[[#This Row],[VAR/G]],0),0)+1</f>
        <v>24</v>
      </c>
      <c r="P132" s="36">
        <f>RosterPlan25[[#This Row],[Optimal $]]-RosterPlan25[[#This Row],[2019 $]]</f>
        <v>-16</v>
      </c>
      <c r="Q132" s="36">
        <f>IF(OR(RosterPlan25[[#This Row],[SOURCE]]="Rookie",RosterPlan25[[#This Row],[POS]]="K"),0,RosterPlan25[[#This Row],[VAR/G]]+3.3)</f>
        <v>5.4274999999999993</v>
      </c>
      <c r="R132" s="36">
        <f>IF(RosterPlan25[[#This Row],[VAW/G]]&gt;0,ROUND(RosterPlan25[[#This Row],[VAW/G]]*$W$56,0)+1,1)</f>
        <v>28</v>
      </c>
      <c r="S132" s="43">
        <f>RosterPlan25[[#This Row],[VAWG Market $]]-_xlfn.IFNA(RosterPlan25[[#This Row],[2019 $]],1)</f>
        <v>-12</v>
      </c>
      <c r="T132" s="36">
        <f>IF(RosterPlan25[[#This Row],[VAR/G]]&gt;0,1+ROUND(RosterPlan25[[#This Row],[VAR/G]]*IF(RosterPlan25[[#This Row],[KEEPER / RFA]]="K",($W$34+RosterPlan25[[#This Row],[2019 $]]-1)/($W$25+RosterPlan25[[#This Row],[VAR/G]]),$W$35),0),1)</f>
        <v>34</v>
      </c>
      <c r="AK132"/>
      <c r="AL132"/>
      <c r="AM132"/>
      <c r="AN132"/>
      <c r="AO132"/>
      <c r="AP132"/>
    </row>
    <row r="133" spans="1:42" x14ac:dyDescent="0.3">
      <c r="A133" s="36" t="str">
        <f>INDEX(CompositeRoster[display_name],MATCH(RosterPlan25[[#This Row],[PLAYER]],CompositeRoster[full_name],0))</f>
        <v>gregdg82</v>
      </c>
      <c r="B133" t="s">
        <v>1092</v>
      </c>
      <c r="C133" t="str">
        <f>INDEX(CompositeRoster[team],MATCH(RosterPlan25[[#This Row],[PLAYER]],CompositeRoster[full_name],0))&amp;""</f>
        <v>CAR</v>
      </c>
      <c r="D133" t="str">
        <f>INDEX(CompositeRoster[position],MATCH(RosterPlan25[[#This Row],[PLAYER]],CompositeRoster[full_name],0))&amp;""</f>
        <v>QB</v>
      </c>
      <c r="E133" s="36" t="str">
        <f>INDEX(CompositeRoster[source],MATCH(RosterPlan25[[#This Row],[PLAYER]],CompositeRoster[full_name],0))</f>
        <v>Roster</v>
      </c>
      <c r="F133" s="42">
        <f>_xlfn.IFNA(INDEX(Draft2018[PRICE], MATCH(RosterPlan25[[#This Row],[PLAYER]],Draft2018[PLAYER],0)),0)</f>
        <v>21</v>
      </c>
      <c r="G133" s="42" t="str">
        <f>_xlfn.IFNA(INDEX(Draft2018[Current Contract],MATCH(RosterPlan25[[#This Row],[PLAYER]],Draft2018[PLAYER],0)),"Undrafted")</f>
        <v>Auction</v>
      </c>
      <c r="H133" s="42">
        <f>IF(RosterPlan25[[#This Row],[Contract]]="Rookie","",2018+3-_xlfn.IFNA(INDEX(Draft2018[Net Keeper Count],MATCH(RosterPlan25[[#This Row],[PLAYER]],Draft2018[PLAYER],0)),0))</f>
        <v>2020</v>
      </c>
      <c r="I133" s="42">
        <f>ROUNDDOWN(RosterPlan25[[#This Row],[Optimal $]]*IF(RosterPlan25[Contract]="Rookie",0.3,0.15),0)</f>
        <v>1</v>
      </c>
      <c r="J133" s="36">
        <f>IF(RosterPlan25[[#This Row],[SOURCE]]="Draft",INDEX(draft_2019[salary],MATCH(RosterPlan25[[#This Row],[PLAYER]],draft_2019[placeholder_name],0)),MAX(RosterPlan25[[#This Row],[Current $]]+RosterPlan25[[#This Row],[$↑ VAR]],1))</f>
        <v>22</v>
      </c>
      <c r="K133" s="49">
        <f>_xlfn.IFNA(IF(RosterPlan25[[#This Row],[POS]]="K",0,INDEX(Proj2019[VARG],MATCH(RosterPlan25[[#This Row],[PLAYER]],Proj2019[PLAYER],0))),0)</f>
        <v>1.1253750000000018</v>
      </c>
      <c r="L133" s="39" t="s">
        <v>439</v>
      </c>
      <c r="M133">
        <f>_xlfn.IFNA(INDEX(Draft2018[Net Keeper Count],MATCH(RosterPlan25[[#This Row],[PLAYER]],Draft2018[PLAYER],0)),0)+IF(RosterPlan25[[#This Row],[KEEPER / RFA]]="K",1,0)</f>
        <v>2</v>
      </c>
      <c r="N133" s="39"/>
      <c r="O133" s="50">
        <f>IF(RosterPlan25[[#This Row],[VAR/G]]&gt;0,ROUND($W$29*RosterPlan25[[#This Row],[VAR/G]],0),0)+1</f>
        <v>13</v>
      </c>
      <c r="P133" s="36">
        <f>RosterPlan25[[#This Row],[Optimal $]]-RosterPlan25[[#This Row],[2019 $]]</f>
        <v>-9</v>
      </c>
      <c r="Q133">
        <f>IF(OR(RosterPlan25[[#This Row],[SOURCE]]="Rookie",RosterPlan25[[#This Row],[POS]]="K"),0,RosterPlan25[[#This Row],[VAR/G]]+3.3)</f>
        <v>4.4253750000000016</v>
      </c>
      <c r="R133">
        <f>IF(RosterPlan25[[#This Row],[VAW/G]]&gt;0,ROUND(RosterPlan25[[#This Row],[VAW/G]]*$W$56,0)+1,1)</f>
        <v>23</v>
      </c>
      <c r="S133" s="51">
        <f>RosterPlan25[[#This Row],[VAWG Market $]]-_xlfn.IFNA(RosterPlan25[[#This Row],[2019 $]],1)</f>
        <v>1</v>
      </c>
      <c r="T133" s="36">
        <f>IF(RosterPlan25[[#This Row],[VAR/G]]&gt;0,1+ROUND(RosterPlan25[[#This Row],[VAR/G]]*IF(RosterPlan25[[#This Row],[KEEPER / RFA]]="K",($W$34+RosterPlan25[[#This Row],[2019 $]]-1)/($W$25+RosterPlan25[[#This Row],[VAR/G]]),$W$35),0),1)</f>
        <v>18</v>
      </c>
      <c r="AK133"/>
      <c r="AL133"/>
      <c r="AM133"/>
      <c r="AN133"/>
      <c r="AO133"/>
      <c r="AP133"/>
    </row>
    <row r="134" spans="1:42" x14ac:dyDescent="0.3">
      <c r="A134" s="36" t="str">
        <f>INDEX(CompositeRoster[display_name],MATCH(RosterPlan25[[#This Row],[PLAYER]],CompositeRoster[full_name],0))</f>
        <v>gregdg82</v>
      </c>
      <c r="B134" t="s">
        <v>482</v>
      </c>
      <c r="C134" t="str">
        <f>INDEX(CompositeRoster[team],MATCH(RosterPlan25[[#This Row],[PLAYER]],CompositeRoster[full_name],0))&amp;""</f>
        <v>ATL</v>
      </c>
      <c r="D134" t="str">
        <f>INDEX(CompositeRoster[position],MATCH(RosterPlan25[[#This Row],[PLAYER]],CompositeRoster[full_name],0))&amp;""</f>
        <v>WR</v>
      </c>
      <c r="E134" s="36" t="str">
        <f>INDEX(CompositeRoster[source],MATCH(RosterPlan25[[#This Row],[PLAYER]],CompositeRoster[full_name],0))</f>
        <v>Roster</v>
      </c>
      <c r="F134" s="42">
        <f>_xlfn.IFNA(INDEX(Draft2018[PRICE], MATCH(RosterPlan25[[#This Row],[PLAYER]],Draft2018[PLAYER],0)),0)</f>
        <v>5</v>
      </c>
      <c r="G134" s="42" t="str">
        <f>_xlfn.IFNA(INDEX(Draft2018[Current Contract],MATCH(RosterPlan25[[#This Row],[PLAYER]],Draft2018[PLAYER],0)),"Undrafted")</f>
        <v>Rookie</v>
      </c>
      <c r="H134" s="42" t="str">
        <f>IF(RosterPlan25[[#This Row],[Contract]]="Rookie","",2018+3-_xlfn.IFNA(INDEX(Draft2018[Net Keeper Count],MATCH(RosterPlan25[[#This Row],[PLAYER]],Draft2018[PLAYER],0)),0))</f>
        <v/>
      </c>
      <c r="I134" s="42">
        <f>ROUNDDOWN(RosterPlan25[[#This Row],[Optimal $]]*IF(RosterPlan25[Contract]="Rookie",0.3,0.15),0)</f>
        <v>3</v>
      </c>
      <c r="J134" s="36">
        <f>IF(RosterPlan25[[#This Row],[SOURCE]]="Draft",INDEX(draft_2019[salary],MATCH(RosterPlan25[[#This Row],[PLAYER]],draft_2019[placeholder_name],0)),MAX(RosterPlan25[[#This Row],[Current $]]+RosterPlan25[[#This Row],[$↑ VAR]],1))</f>
        <v>8</v>
      </c>
      <c r="K134" s="49">
        <f>_xlfn.IFNA(IF(RosterPlan25[[#This Row],[POS]]="K",0,INDEX(Proj2019[VARG],MATCH(RosterPlan25[[#This Row],[PLAYER]],Proj2019[PLAYER],0))),0)</f>
        <v>0.9243749999999995</v>
      </c>
      <c r="L134" s="39" t="s">
        <v>439</v>
      </c>
      <c r="M134">
        <f>_xlfn.IFNA(INDEX(Draft2018[Net Keeper Count],MATCH(RosterPlan25[[#This Row],[PLAYER]],Draft2018[PLAYER],0)),0)+IF(RosterPlan25[[#This Row],[KEEPER / RFA]]="K",1,0)</f>
        <v>1</v>
      </c>
      <c r="N134" s="39"/>
      <c r="O134" s="50">
        <f>IF(RosterPlan25[[#This Row],[VAR/G]]&gt;0,ROUND($W$29*RosterPlan25[[#This Row],[VAR/G]],0),0)+1</f>
        <v>11</v>
      </c>
      <c r="P134" s="36">
        <f>RosterPlan25[[#This Row],[Optimal $]]-RosterPlan25[[#This Row],[2019 $]]</f>
        <v>3</v>
      </c>
      <c r="Q134">
        <f>IF(OR(RosterPlan25[[#This Row],[SOURCE]]="Rookie",RosterPlan25[[#This Row],[POS]]="K"),0,RosterPlan25[[#This Row],[VAR/G]]+3.3)</f>
        <v>4.2243749999999993</v>
      </c>
      <c r="R134">
        <f>IF(RosterPlan25[[#This Row],[VAW/G]]&gt;0,ROUND(RosterPlan25[[#This Row],[VAW/G]]*$W$56,0)+1,1)</f>
        <v>22</v>
      </c>
      <c r="S134" s="51">
        <f>RosterPlan25[[#This Row],[VAWG Market $]]-_xlfn.IFNA(RosterPlan25[[#This Row],[2019 $]],1)</f>
        <v>14</v>
      </c>
      <c r="T134" s="36">
        <f>IF(RosterPlan25[[#This Row],[VAR/G]]&gt;0,1+ROUND(RosterPlan25[[#This Row],[VAR/G]]*IF(RosterPlan25[[#This Row],[KEEPER / RFA]]="K",($W$34+RosterPlan25[[#This Row],[2019 $]]-1)/($W$25+RosterPlan25[[#This Row],[VAR/G]]),$W$35),0),1)</f>
        <v>15</v>
      </c>
      <c r="AK134"/>
      <c r="AL134"/>
      <c r="AM134"/>
      <c r="AN134"/>
      <c r="AO134"/>
      <c r="AP134"/>
    </row>
    <row r="135" spans="1:42" x14ac:dyDescent="0.3">
      <c r="A135" s="36" t="str">
        <f>INDEX(CompositeRoster[display_name],MATCH(RosterPlan25[[#This Row],[PLAYER]],CompositeRoster[full_name],0))</f>
        <v>gregdg82</v>
      </c>
      <c r="B135" t="s">
        <v>8241</v>
      </c>
      <c r="C135" t="str">
        <f>INDEX(CompositeRoster[team],MATCH(RosterPlan25[[#This Row],[PLAYER]],CompositeRoster[full_name],0))&amp;""</f>
        <v>WAS</v>
      </c>
      <c r="D135" t="str">
        <f>INDEX(CompositeRoster[position],MATCH(RosterPlan25[[#This Row],[PLAYER]],CompositeRoster[full_name],0))&amp;""</f>
        <v>RB</v>
      </c>
      <c r="E135" s="36" t="str">
        <f>INDEX(CompositeRoster[source],MATCH(RosterPlan25[[#This Row],[PLAYER]],CompositeRoster[full_name],0))</f>
        <v>Roster</v>
      </c>
      <c r="F135" s="42">
        <f>_xlfn.IFNA(INDEX(Draft2018[PRICE], MATCH(RosterPlan25[[#This Row],[PLAYER]],Draft2018[PLAYER],0)),0)</f>
        <v>6</v>
      </c>
      <c r="G135" s="42" t="str">
        <f>_xlfn.IFNA(INDEX(Draft2018[Current Contract],MATCH(RosterPlan25[[#This Row],[PLAYER]],Draft2018[PLAYER],0)),"Undrafted")</f>
        <v>Rookie</v>
      </c>
      <c r="H135" s="42" t="str">
        <f>IF(RosterPlan25[[#This Row],[Contract]]="Rookie","",2018+3-_xlfn.IFNA(INDEX(Draft2018[Net Keeper Count],MATCH(RosterPlan25[[#This Row],[PLAYER]],Draft2018[PLAYER],0)),0))</f>
        <v/>
      </c>
      <c r="I135" s="42">
        <f>ROUNDDOWN(RosterPlan25[[#This Row],[Optimal $]]*IF(RosterPlan25[Contract]="Rookie",0.3,0.15),0)</f>
        <v>2</v>
      </c>
      <c r="J135" s="36">
        <f>IF(RosterPlan25[[#This Row],[SOURCE]]="Draft",INDEX(draft_2019[salary],MATCH(RosterPlan25[[#This Row],[PLAYER]],draft_2019[placeholder_name],0)),MAX(RosterPlan25[[#This Row],[Current $]]+RosterPlan25[[#This Row],[$↑ VAR]],1))</f>
        <v>8</v>
      </c>
      <c r="K135" s="38">
        <f>_xlfn.IFNA(IF(RosterPlan25[[#This Row],[POS]]="K",0,INDEX(Proj2019[VARG],MATCH(RosterPlan25[[#This Row],[PLAYER]],Proj2019[PLAYER],0))),0)</f>
        <v>0.76624999999999943</v>
      </c>
      <c r="L135" s="39" t="s">
        <v>439</v>
      </c>
      <c r="M135" s="36">
        <f>_xlfn.IFNA(INDEX(Draft2018[Net Keeper Count],MATCH(RosterPlan25[[#This Row],[PLAYER]],Draft2018[PLAYER],0)),0)+IF(RosterPlan25[[#This Row],[KEEPER / RFA]]="K",1,0)</f>
        <v>1</v>
      </c>
      <c r="N135" s="39"/>
      <c r="O135">
        <f>IF(RosterPlan25[[#This Row],[VAR/G]]&gt;0,ROUND($W$29*RosterPlan25[[#This Row],[VAR/G]],0),0)+1</f>
        <v>9</v>
      </c>
      <c r="P135" s="36">
        <f>RosterPlan25[[#This Row],[Optimal $]]-RosterPlan25[[#This Row],[2019 $]]</f>
        <v>1</v>
      </c>
      <c r="Q135" s="36">
        <f>IF(OR(RosterPlan25[[#This Row],[SOURCE]]="Rookie",RosterPlan25[[#This Row],[POS]]="K"),0,RosterPlan25[[#This Row],[VAR/G]]+3.3)</f>
        <v>4.0662499999999993</v>
      </c>
      <c r="R135" s="36">
        <f>IF(RosterPlan25[[#This Row],[VAW/G]]&gt;0,ROUND(RosterPlan25[[#This Row],[VAW/G]]*$W$56,0)+1,1)</f>
        <v>21</v>
      </c>
      <c r="S135" s="43">
        <f>RosterPlan25[[#This Row],[VAWG Market $]]-_xlfn.IFNA(RosterPlan25[[#This Row],[2019 $]],1)</f>
        <v>13</v>
      </c>
      <c r="T135" s="36">
        <f>IF(RosterPlan25[[#This Row],[VAR/G]]&gt;0,1+ROUND(RosterPlan25[[#This Row],[VAR/G]]*IF(RosterPlan25[[#This Row],[KEEPER / RFA]]="K",($W$34+RosterPlan25[[#This Row],[2019 $]]-1)/($W$25+RosterPlan25[[#This Row],[VAR/G]]),$W$35),0),1)</f>
        <v>13</v>
      </c>
      <c r="AK135"/>
      <c r="AL135"/>
      <c r="AM135"/>
      <c r="AN135"/>
      <c r="AO135"/>
      <c r="AP135"/>
    </row>
    <row r="136" spans="1:42" x14ac:dyDescent="0.3">
      <c r="A136" s="36" t="str">
        <f>INDEX(CompositeRoster[display_name],MATCH(RosterPlan25[[#This Row],[PLAYER]],CompositeRoster[full_name],0))</f>
        <v>gregdg82</v>
      </c>
      <c r="B136" t="s">
        <v>8403</v>
      </c>
      <c r="C136" t="str">
        <f>INDEX(CompositeRoster[team],MATCH(RosterPlan25[[#This Row],[PLAYER]],CompositeRoster[full_name],0))&amp;""</f>
        <v>CAR</v>
      </c>
      <c r="D136" t="str">
        <f>INDEX(CompositeRoster[position],MATCH(RosterPlan25[[#This Row],[PLAYER]],CompositeRoster[full_name],0))&amp;""</f>
        <v>WR</v>
      </c>
      <c r="E136" s="36" t="str">
        <f>INDEX(CompositeRoster[source],MATCH(RosterPlan25[[#This Row],[PLAYER]],CompositeRoster[full_name],0))</f>
        <v>Roster</v>
      </c>
      <c r="F136" s="42">
        <f>_xlfn.IFNA(INDEX(Draft2018[PRICE], MATCH(RosterPlan25[[#This Row],[PLAYER]],Draft2018[PLAYER],0)),0)</f>
        <v>5</v>
      </c>
      <c r="G136" s="42" t="str">
        <f>_xlfn.IFNA(INDEX(Draft2018[Current Contract],MATCH(RosterPlan25[[#This Row],[PLAYER]],Draft2018[PLAYER],0)),"Undrafted")</f>
        <v>Rookie</v>
      </c>
      <c r="H136" s="42" t="str">
        <f>IF(RosterPlan25[[#This Row],[Contract]]="Rookie","",2018+3-_xlfn.IFNA(INDEX(Draft2018[Net Keeper Count],MATCH(RosterPlan25[[#This Row],[PLAYER]],Draft2018[PLAYER],0)),0))</f>
        <v/>
      </c>
      <c r="I136" s="42">
        <f>ROUNDDOWN(RosterPlan25[[#This Row],[Optimal $]]*IF(RosterPlan25[Contract]="Rookie",0.3,0.15),0)</f>
        <v>2</v>
      </c>
      <c r="J136" s="36">
        <f>IF(RosterPlan25[[#This Row],[SOURCE]]="Draft",INDEX(draft_2019[salary],MATCH(RosterPlan25[[#This Row],[PLAYER]],draft_2019[placeholder_name],0)),MAX(RosterPlan25[[#This Row],[Current $]]+RosterPlan25[[#This Row],[$↑ VAR]],1))</f>
        <v>7</v>
      </c>
      <c r="K136" s="38">
        <f>_xlfn.IFNA(IF(RosterPlan25[[#This Row],[POS]]="K",0,INDEX(Proj2019[VARG],MATCH(RosterPlan25[[#This Row],[PLAYER]],Proj2019[PLAYER],0))),0)</f>
        <v>0.73874999999999869</v>
      </c>
      <c r="L136" s="39" t="s">
        <v>439</v>
      </c>
      <c r="M136" s="36">
        <f>_xlfn.IFNA(INDEX(Draft2018[Net Keeper Count],MATCH(RosterPlan25[[#This Row],[PLAYER]],Draft2018[PLAYER],0)),0)+IF(RosterPlan25[[#This Row],[KEEPER / RFA]]="K",1,0)</f>
        <v>1</v>
      </c>
      <c r="N136" s="39"/>
      <c r="O136">
        <f>IF(RosterPlan25[[#This Row],[VAR/G]]&gt;0,ROUND($W$29*RosterPlan25[[#This Row],[VAR/G]],0),0)+1</f>
        <v>9</v>
      </c>
      <c r="P136" s="36">
        <f>RosterPlan25[[#This Row],[Optimal $]]-RosterPlan25[[#This Row],[2019 $]]</f>
        <v>2</v>
      </c>
      <c r="Q136" s="36">
        <f>IF(OR(RosterPlan25[[#This Row],[SOURCE]]="Rookie",RosterPlan25[[#This Row],[POS]]="K"),0,RosterPlan25[[#This Row],[VAR/G]]+3.3)</f>
        <v>4.0387499999999985</v>
      </c>
      <c r="R136" s="36">
        <f>IF(RosterPlan25[[#This Row],[VAW/G]]&gt;0,ROUND(RosterPlan25[[#This Row],[VAW/G]]*$W$56,0)+1,1)</f>
        <v>21</v>
      </c>
      <c r="S136" s="43">
        <f>RosterPlan25[[#This Row],[VAWG Market $]]-_xlfn.IFNA(RosterPlan25[[#This Row],[2019 $]],1)</f>
        <v>14</v>
      </c>
      <c r="T136" s="36">
        <f>IF(RosterPlan25[[#This Row],[VAR/G]]&gt;0,1+ROUND(RosterPlan25[[#This Row],[VAR/G]]*IF(RosterPlan25[[#This Row],[KEEPER / RFA]]="K",($W$34+RosterPlan25[[#This Row],[2019 $]]-1)/($W$25+RosterPlan25[[#This Row],[VAR/G]]),$W$35),0),1)</f>
        <v>12</v>
      </c>
      <c r="AK136"/>
      <c r="AL136"/>
      <c r="AM136"/>
      <c r="AN136"/>
      <c r="AO136"/>
      <c r="AP136"/>
    </row>
    <row r="137" spans="1:42" x14ac:dyDescent="0.3">
      <c r="A137" s="36" t="str">
        <f>INDEX(CompositeRoster[display_name],MATCH(RosterPlan25[[#This Row],[PLAYER]],CompositeRoster[full_name],0))</f>
        <v>gregdg82</v>
      </c>
      <c r="B137" t="s">
        <v>8896</v>
      </c>
      <c r="C137" t="str">
        <f>INDEX(CompositeRoster[team],MATCH(RosterPlan25[[#This Row],[PLAYER]],CompositeRoster[full_name],0))&amp;""</f>
        <v>DAL</v>
      </c>
      <c r="D137" t="str">
        <f>INDEX(CompositeRoster[position],MATCH(RosterPlan25[[#This Row],[PLAYER]],CompositeRoster[full_name],0))&amp;""</f>
        <v>QB</v>
      </c>
      <c r="E137" s="36" t="str">
        <f>INDEX(CompositeRoster[source],MATCH(RosterPlan25[[#This Row],[PLAYER]],CompositeRoster[full_name],0))</f>
        <v>Roster</v>
      </c>
      <c r="F137" s="42">
        <f>_xlfn.IFNA(INDEX(Draft2018[PRICE], MATCH(RosterPlan25[[#This Row],[PLAYER]],Draft2018[PLAYER],0)),0)</f>
        <v>4</v>
      </c>
      <c r="G137" s="42" t="str">
        <f>_xlfn.IFNA(INDEX(Draft2018[Current Contract],MATCH(RosterPlan25[[#This Row],[PLAYER]],Draft2018[PLAYER],0)),"Undrafted")</f>
        <v>Auction</v>
      </c>
      <c r="H137" s="42">
        <f>IF(RosterPlan25[[#This Row],[Contract]]="Rookie","",2018+3-_xlfn.IFNA(INDEX(Draft2018[Net Keeper Count],MATCH(RosterPlan25[[#This Row],[PLAYER]],Draft2018[PLAYER],0)),0))</f>
        <v>2019</v>
      </c>
      <c r="I137" s="42">
        <f>ROUNDDOWN(RosterPlan25[[#This Row],[Optimal $]]*IF(RosterPlan25[Contract]="Rookie",0.3,0.15),0)</f>
        <v>0</v>
      </c>
      <c r="J137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37" s="38">
        <f>_xlfn.IFNA(IF(RosterPlan25[[#This Row],[POS]]="K",0,INDEX(Proj2019[VARG],MATCH(RosterPlan25[[#This Row],[PLAYER]],Proj2019[PLAYER],0))),0)</f>
        <v>0.24249999999999972</v>
      </c>
      <c r="L137" s="39"/>
      <c r="M137" s="36">
        <f>_xlfn.IFNA(INDEX(Draft2018[Net Keeper Count],MATCH(RosterPlan25[[#This Row],[PLAYER]],Draft2018[PLAYER],0)),0)+IF(RosterPlan25[[#This Row],[KEEPER / RFA]]="K",1,0)</f>
        <v>2</v>
      </c>
      <c r="N137" s="39"/>
      <c r="O137">
        <f>IF(RosterPlan25[[#This Row],[VAR/G]]&gt;0,ROUND($W$29*RosterPlan25[[#This Row],[VAR/G]],0),0)+1</f>
        <v>4</v>
      </c>
      <c r="P137" s="36">
        <f>RosterPlan25[[#This Row],[Optimal $]]-RosterPlan25[[#This Row],[2019 $]]</f>
        <v>0</v>
      </c>
      <c r="Q137" s="36">
        <f>IF(OR(RosterPlan25[[#This Row],[SOURCE]]="Rookie",RosterPlan25[[#This Row],[POS]]="K"),0,RosterPlan25[[#This Row],[VAR/G]]+3.3)</f>
        <v>3.5424999999999995</v>
      </c>
      <c r="R137" s="36">
        <f>IF(RosterPlan25[[#This Row],[VAW/G]]&gt;0,ROUND(RosterPlan25[[#This Row],[VAW/G]]*$W$56,0)+1,1)</f>
        <v>18</v>
      </c>
      <c r="S137" s="43">
        <f>RosterPlan25[[#This Row],[VAWG Market $]]-_xlfn.IFNA(RosterPlan25[[#This Row],[2019 $]],1)</f>
        <v>14</v>
      </c>
      <c r="T137" s="36">
        <f>IF(RosterPlan25[[#This Row],[VAR/G]]&gt;0,1+ROUND(RosterPlan25[[#This Row],[VAR/G]]*IF(RosterPlan25[[#This Row],[KEEPER / RFA]]="K",($W$34+RosterPlan25[[#This Row],[2019 $]]-1)/($W$25+RosterPlan25[[#This Row],[VAR/G]]),$W$35),0),1)</f>
        <v>5</v>
      </c>
      <c r="AK137"/>
      <c r="AL137"/>
      <c r="AM137"/>
      <c r="AN137"/>
      <c r="AO137"/>
      <c r="AP137"/>
    </row>
    <row r="138" spans="1:42" x14ac:dyDescent="0.3">
      <c r="A138" s="36" t="str">
        <f>INDEX(CompositeRoster[display_name],MATCH(RosterPlan25[[#This Row],[PLAYER]],CompositeRoster[full_name],0))</f>
        <v>gregdg82</v>
      </c>
      <c r="B138" t="s">
        <v>5195</v>
      </c>
      <c r="C138" t="str">
        <f>INDEX(CompositeRoster[team],MATCH(RosterPlan25[[#This Row],[PLAYER]],CompositeRoster[full_name],0))&amp;""</f>
        <v>ARI</v>
      </c>
      <c r="D138" t="str">
        <f>INDEX(CompositeRoster[position],MATCH(RosterPlan25[[#This Row],[PLAYER]],CompositeRoster[full_name],0))&amp;""</f>
        <v>RB</v>
      </c>
      <c r="E138" s="36" t="str">
        <f>INDEX(CompositeRoster[source],MATCH(RosterPlan25[[#This Row],[PLAYER]],CompositeRoster[full_name],0))</f>
        <v>Roster</v>
      </c>
      <c r="F138" s="42">
        <f>_xlfn.IFNA(INDEX(Draft2018[PRICE], MATCH(RosterPlan25[[#This Row],[PLAYER]],Draft2018[PLAYER],0)),0)</f>
        <v>2</v>
      </c>
      <c r="G138" s="42" t="str">
        <f>_xlfn.IFNA(INDEX(Draft2018[Current Contract],MATCH(RosterPlan25[[#This Row],[PLAYER]],Draft2018[PLAYER],0)),"Undrafted")</f>
        <v>Rookie</v>
      </c>
      <c r="H138" s="42" t="str">
        <f>IF(RosterPlan25[[#This Row],[Contract]]="Rookie","",2018+3-_xlfn.IFNA(INDEX(Draft2018[Net Keeper Count],MATCH(RosterPlan25[[#This Row],[PLAYER]],Draft2018[PLAYER],0)),0))</f>
        <v/>
      </c>
      <c r="I138" s="42">
        <f>ROUNDDOWN(RosterPlan25[[#This Row],[Optimal $]]*IF(RosterPlan25[Contract]="Rookie",0.3,0.15),0)</f>
        <v>0</v>
      </c>
      <c r="J138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138" s="38">
        <f>_xlfn.IFNA(IF(RosterPlan25[[#This Row],[POS]]="K",0,INDEX(Proj2019[VARG],MATCH(RosterPlan25[[#This Row],[PLAYER]],Proj2019[PLAYER],0))),0)</f>
        <v>0</v>
      </c>
      <c r="L138" s="39" t="s">
        <v>439</v>
      </c>
      <c r="M138" s="36">
        <f>_xlfn.IFNA(INDEX(Draft2018[Net Keeper Count],MATCH(RosterPlan25[[#This Row],[PLAYER]],Draft2018[PLAYER],0)),0)+IF(RosterPlan25[[#This Row],[KEEPER / RFA]]="K",1,0)</f>
        <v>1</v>
      </c>
      <c r="N138" s="39"/>
      <c r="O138">
        <f>IF(RosterPlan25[[#This Row],[VAR/G]]&gt;0,ROUND($W$29*RosterPlan25[[#This Row],[VAR/G]],0),0)+1</f>
        <v>1</v>
      </c>
      <c r="P138" s="36">
        <f>RosterPlan25[[#This Row],[Optimal $]]-RosterPlan25[[#This Row],[2019 $]]</f>
        <v>-1</v>
      </c>
      <c r="Q138" s="36">
        <f>IF(OR(RosterPlan25[[#This Row],[SOURCE]]="Rookie",RosterPlan25[[#This Row],[POS]]="K"),0,RosterPlan25[[#This Row],[VAR/G]]+3.3)</f>
        <v>3.3</v>
      </c>
      <c r="R138" s="36">
        <f>IF(RosterPlan25[[#This Row],[VAW/G]]&gt;0,ROUND(RosterPlan25[[#This Row],[VAW/G]]*$W$56,0)+1,1)</f>
        <v>17</v>
      </c>
      <c r="S138" s="43">
        <f>RosterPlan25[[#This Row],[VAWG Market $]]-_xlfn.IFNA(RosterPlan25[[#This Row],[2019 $]],1)</f>
        <v>15</v>
      </c>
      <c r="T13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38"/>
      <c r="AL138"/>
      <c r="AM138"/>
      <c r="AN138"/>
      <c r="AO138"/>
      <c r="AP138"/>
    </row>
    <row r="139" spans="1:42" x14ac:dyDescent="0.3">
      <c r="A139" s="36" t="str">
        <f>INDEX(CompositeRoster[display_name],MATCH(RosterPlan25[[#This Row],[PLAYER]],CompositeRoster[full_name],0))</f>
        <v>gregdg82</v>
      </c>
      <c r="B139" t="s">
        <v>5228</v>
      </c>
      <c r="C139" t="str">
        <f>INDEX(CompositeRoster[team],MATCH(RosterPlan25[[#This Row],[PLAYER]],CompositeRoster[full_name],0))&amp;""</f>
        <v>DEN</v>
      </c>
      <c r="D139" t="str">
        <f>INDEX(CompositeRoster[position],MATCH(RosterPlan25[[#This Row],[PLAYER]],CompositeRoster[full_name],0))&amp;""</f>
        <v>WR</v>
      </c>
      <c r="E139" s="36" t="str">
        <f>INDEX(CompositeRoster[source],MATCH(RosterPlan25[[#This Row],[PLAYER]],CompositeRoster[full_name],0))</f>
        <v>Roster</v>
      </c>
      <c r="F139" s="42">
        <f>_xlfn.IFNA(INDEX(Draft2018[PRICE], MATCH(RosterPlan25[[#This Row],[PLAYER]],Draft2018[PLAYER],0)),0)</f>
        <v>1</v>
      </c>
      <c r="G139" s="42" t="str">
        <f>_xlfn.IFNA(INDEX(Draft2018[Current Contract],MATCH(RosterPlan25[[#This Row],[PLAYER]],Draft2018[PLAYER],0)),"Undrafted")</f>
        <v>Rookie</v>
      </c>
      <c r="H139" s="42" t="str">
        <f>IF(RosterPlan25[[#This Row],[Contract]]="Rookie","",2018+3-_xlfn.IFNA(INDEX(Draft2018[Net Keeper Count],MATCH(RosterPlan25[[#This Row],[PLAYER]],Draft2018[PLAYER],0)),0))</f>
        <v/>
      </c>
      <c r="I139" s="42">
        <f>ROUNDDOWN(RosterPlan25[[#This Row],[Optimal $]]*IF(RosterPlan25[Contract]="Rookie",0.3,0.15),0)</f>
        <v>0</v>
      </c>
      <c r="J139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39" s="38">
        <f>_xlfn.IFNA(IF(RosterPlan25[[#This Row],[POS]]="K",0,INDEX(Proj2019[VARG],MATCH(RosterPlan25[[#This Row],[PLAYER]],Proj2019[PLAYER],0))),0)</f>
        <v>0</v>
      </c>
      <c r="L139" s="39" t="s">
        <v>439</v>
      </c>
      <c r="M139" s="36">
        <f>_xlfn.IFNA(INDEX(Draft2018[Net Keeper Count],MATCH(RosterPlan25[[#This Row],[PLAYER]],Draft2018[PLAYER],0)),0)+IF(RosterPlan25[[#This Row],[KEEPER / RFA]]="K",1,0)</f>
        <v>1</v>
      </c>
      <c r="N139" s="39"/>
      <c r="O139">
        <f>IF(RosterPlan25[[#This Row],[VAR/G]]&gt;0,ROUND($W$29*RosterPlan25[[#This Row],[VAR/G]],0),0)+1</f>
        <v>1</v>
      </c>
      <c r="P139" s="36">
        <f>RosterPlan25[[#This Row],[Optimal $]]-RosterPlan25[[#This Row],[2019 $]]</f>
        <v>0</v>
      </c>
      <c r="Q139" s="36">
        <f>IF(OR(RosterPlan25[[#This Row],[SOURCE]]="Rookie",RosterPlan25[[#This Row],[POS]]="K"),0,RosterPlan25[[#This Row],[VAR/G]]+3.3)</f>
        <v>3.3</v>
      </c>
      <c r="R139" s="36">
        <f>IF(RosterPlan25[[#This Row],[VAW/G]]&gt;0,ROUND(RosterPlan25[[#This Row],[VAW/G]]*$W$56,0)+1,1)</f>
        <v>17</v>
      </c>
      <c r="S139" s="43">
        <f>RosterPlan25[[#This Row],[VAWG Market $]]-_xlfn.IFNA(RosterPlan25[[#This Row],[2019 $]],1)</f>
        <v>16</v>
      </c>
      <c r="T13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39"/>
      <c r="AL139"/>
      <c r="AM139"/>
      <c r="AN139"/>
      <c r="AO139"/>
      <c r="AP139"/>
    </row>
    <row r="140" spans="1:42" x14ac:dyDescent="0.3">
      <c r="A140" s="36" t="str">
        <f>INDEX(CompositeRoster[display_name],MATCH(RosterPlan25[[#This Row],[PLAYER]],CompositeRoster[full_name],0))</f>
        <v>gregdg82</v>
      </c>
      <c r="B140" t="s">
        <v>6406</v>
      </c>
      <c r="C140" t="str">
        <f>INDEX(CompositeRoster[team],MATCH(RosterPlan25[[#This Row],[PLAYER]],CompositeRoster[full_name],0))&amp;""</f>
        <v>IND</v>
      </c>
      <c r="D140" t="str">
        <f>INDEX(CompositeRoster[position],MATCH(RosterPlan25[[#This Row],[PLAYER]],CompositeRoster[full_name],0))&amp;""</f>
        <v>WR</v>
      </c>
      <c r="E140" s="36" t="str">
        <f>INDEX(CompositeRoster[source],MATCH(RosterPlan25[[#This Row],[PLAYER]],CompositeRoster[full_name],0))</f>
        <v>Roster</v>
      </c>
      <c r="F140" s="42">
        <f>_xlfn.IFNA(INDEX(Draft2018[PRICE], MATCH(RosterPlan25[[#This Row],[PLAYER]],Draft2018[PLAYER],0)),0)</f>
        <v>3</v>
      </c>
      <c r="G140" s="42" t="str">
        <f>_xlfn.IFNA(INDEX(Draft2018[Current Contract],MATCH(RosterPlan25[[#This Row],[PLAYER]],Draft2018[PLAYER],0)),"Undrafted")</f>
        <v>Rookie</v>
      </c>
      <c r="H140" s="42" t="str">
        <f>IF(RosterPlan25[[#This Row],[Contract]]="Rookie","",2018+3-_xlfn.IFNA(INDEX(Draft2018[Net Keeper Count],MATCH(RosterPlan25[[#This Row],[PLAYER]],Draft2018[PLAYER],0)),0))</f>
        <v/>
      </c>
      <c r="I140" s="42">
        <f>ROUNDDOWN(RosterPlan25[[#This Row],[Optimal $]]*IF(RosterPlan25[Contract]="Rookie",0.3,0.15),0)</f>
        <v>0</v>
      </c>
      <c r="J140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40" s="38">
        <f>_xlfn.IFNA(IF(RosterPlan25[[#This Row],[POS]]="K",0,INDEX(Proj2019[VARG],MATCH(RosterPlan25[[#This Row],[PLAYER]],Proj2019[PLAYER],0))),0)</f>
        <v>0</v>
      </c>
      <c r="L140" s="39" t="s">
        <v>439</v>
      </c>
      <c r="M140" s="36">
        <f>_xlfn.IFNA(INDEX(Draft2018[Net Keeper Count],MATCH(RosterPlan25[[#This Row],[PLAYER]],Draft2018[PLAYER],0)),0)+IF(RosterPlan25[[#This Row],[KEEPER / RFA]]="K",1,0)</f>
        <v>1</v>
      </c>
      <c r="N140" s="39"/>
      <c r="O140">
        <f>IF(RosterPlan25[[#This Row],[VAR/G]]&gt;0,ROUND($W$29*RosterPlan25[[#This Row],[VAR/G]],0),0)+1</f>
        <v>1</v>
      </c>
      <c r="P140" s="36">
        <f>RosterPlan25[[#This Row],[Optimal $]]-RosterPlan25[[#This Row],[2019 $]]</f>
        <v>-2</v>
      </c>
      <c r="Q140" s="36">
        <f>IF(OR(RosterPlan25[[#This Row],[SOURCE]]="Rookie",RosterPlan25[[#This Row],[POS]]="K"),0,RosterPlan25[[#This Row],[VAR/G]]+3.3)</f>
        <v>3.3</v>
      </c>
      <c r="R140" s="36">
        <f>IF(RosterPlan25[[#This Row],[VAW/G]]&gt;0,ROUND(RosterPlan25[[#This Row],[VAW/G]]*$W$56,0)+1,1)</f>
        <v>17</v>
      </c>
      <c r="S140" s="43">
        <f>RosterPlan25[[#This Row],[VAWG Market $]]-_xlfn.IFNA(RosterPlan25[[#This Row],[2019 $]],1)</f>
        <v>14</v>
      </c>
      <c r="T14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0"/>
      <c r="AL140"/>
      <c r="AM140"/>
      <c r="AN140"/>
      <c r="AO140"/>
      <c r="AP140"/>
    </row>
    <row r="141" spans="1:42" x14ac:dyDescent="0.3">
      <c r="A141" s="36" t="str">
        <f>INDEX(CompositeRoster[display_name],MATCH(RosterPlan25[[#This Row],[PLAYER]],CompositeRoster[full_name],0))</f>
        <v>gregdg82</v>
      </c>
      <c r="B141" t="s">
        <v>1652</v>
      </c>
      <c r="C141" t="str">
        <f>INDEX(CompositeRoster[team],MATCH(RosterPlan25[[#This Row],[PLAYER]],CompositeRoster[full_name],0))&amp;""</f>
        <v>DEN</v>
      </c>
      <c r="D141" t="str">
        <f>INDEX(CompositeRoster[position],MATCH(RosterPlan25[[#This Row],[PLAYER]],CompositeRoster[full_name],0))&amp;""</f>
        <v>RB</v>
      </c>
      <c r="E141" s="36" t="str">
        <f>INDEX(CompositeRoster[source],MATCH(RosterPlan25[[#This Row],[PLAYER]],CompositeRoster[full_name],0))</f>
        <v>Roster</v>
      </c>
      <c r="F141" s="42">
        <f>_xlfn.IFNA(INDEX(Draft2018[PRICE], MATCH(RosterPlan25[[#This Row],[PLAYER]],Draft2018[PLAYER],0)),0)</f>
        <v>5</v>
      </c>
      <c r="G141" s="42" t="str">
        <f>_xlfn.IFNA(INDEX(Draft2018[Current Contract],MATCH(RosterPlan25[[#This Row],[PLAYER]],Draft2018[PLAYER],0)),"Undrafted")</f>
        <v>Rookie</v>
      </c>
      <c r="H141" s="42" t="str">
        <f>IF(RosterPlan25[[#This Row],[Contract]]="Rookie","",2018+3-_xlfn.IFNA(INDEX(Draft2018[Net Keeper Count],MATCH(RosterPlan25[[#This Row],[PLAYER]],Draft2018[PLAYER],0)),0))</f>
        <v/>
      </c>
      <c r="I141" s="42">
        <f>ROUNDDOWN(RosterPlan25[[#This Row],[Optimal $]]*IF(RosterPlan25[Contract]="Rookie",0.3,0.15),0)</f>
        <v>0</v>
      </c>
      <c r="J141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41" s="49">
        <f>_xlfn.IFNA(IF(RosterPlan25[[#This Row],[POS]]="K",0,INDEX(Proj2019[VARG],MATCH(RosterPlan25[[#This Row],[PLAYER]],Proj2019[PLAYER],0))),0)</f>
        <v>0</v>
      </c>
      <c r="L141" s="39"/>
      <c r="M141">
        <f>_xlfn.IFNA(INDEX(Draft2018[Net Keeper Count],MATCH(RosterPlan25[[#This Row],[PLAYER]],Draft2018[PLAYER],0)),0)+IF(RosterPlan25[[#This Row],[KEEPER / RFA]]="K",1,0)</f>
        <v>2</v>
      </c>
      <c r="N141" s="39"/>
      <c r="O141" s="50">
        <f>IF(RosterPlan25[[#This Row],[VAR/G]]&gt;0,ROUND($W$29*RosterPlan25[[#This Row],[VAR/G]],0),0)+1</f>
        <v>1</v>
      </c>
      <c r="P141" s="36">
        <f>RosterPlan25[[#This Row],[Optimal $]]-RosterPlan25[[#This Row],[2019 $]]</f>
        <v>-4</v>
      </c>
      <c r="Q141">
        <f>IF(OR(RosterPlan25[[#This Row],[SOURCE]]="Rookie",RosterPlan25[[#This Row],[POS]]="K"),0,RosterPlan25[[#This Row],[VAR/G]]+3.3)</f>
        <v>3.3</v>
      </c>
      <c r="R141">
        <f>IF(RosterPlan25[[#This Row],[VAW/G]]&gt;0,ROUND(RosterPlan25[[#This Row],[VAW/G]]*$W$56,0)+1,1)</f>
        <v>17</v>
      </c>
      <c r="S141" s="51">
        <f>RosterPlan25[[#This Row],[VAWG Market $]]-_xlfn.IFNA(RosterPlan25[[#This Row],[2019 $]],1)</f>
        <v>12</v>
      </c>
      <c r="T14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1"/>
      <c r="AL141"/>
      <c r="AM141"/>
      <c r="AN141"/>
      <c r="AO141"/>
      <c r="AP141"/>
    </row>
    <row r="142" spans="1:42" x14ac:dyDescent="0.3">
      <c r="A142" s="36" t="str">
        <f>INDEX(CompositeRoster[display_name],MATCH(RosterPlan25[[#This Row],[PLAYER]],CompositeRoster[full_name],0))</f>
        <v>gregdg82</v>
      </c>
      <c r="B142" t="s">
        <v>8819</v>
      </c>
      <c r="C142" t="str">
        <f>INDEX(CompositeRoster[team],MATCH(RosterPlan25[[#This Row],[PLAYER]],CompositeRoster[full_name],0))&amp;""</f>
        <v>BUF</v>
      </c>
      <c r="D142" t="str">
        <f>INDEX(CompositeRoster[position],MATCH(RosterPlan25[[#This Row],[PLAYER]],CompositeRoster[full_name],0))&amp;""</f>
        <v>WR</v>
      </c>
      <c r="E142" s="36" t="str">
        <f>INDEX(CompositeRoster[source],MATCH(RosterPlan25[[#This Row],[PLAYER]],CompositeRoster[full_name],0))</f>
        <v>Roster</v>
      </c>
      <c r="F142" s="42">
        <f>_xlfn.IFNA(INDEX(Draft2018[PRICE], MATCH(RosterPlan25[[#This Row],[PLAYER]],Draft2018[PLAYER],0)),0)</f>
        <v>0</v>
      </c>
      <c r="G142" s="42" t="str">
        <f>_xlfn.IFNA(INDEX(Draft2018[Current Contract],MATCH(RosterPlan25[[#This Row],[PLAYER]],Draft2018[PLAYER],0)),"Undrafted")</f>
        <v>Undrafted</v>
      </c>
      <c r="H142" s="42">
        <f>IF(RosterPlan25[[#This Row],[Contract]]="Rookie","",2018+3-_xlfn.IFNA(INDEX(Draft2018[Net Keeper Count],MATCH(RosterPlan25[[#This Row],[PLAYER]],Draft2018[PLAYER],0)),0))</f>
        <v>2021</v>
      </c>
      <c r="I142" s="42">
        <f>ROUNDDOWN(RosterPlan25[[#This Row],[Optimal $]]*IF(RosterPlan25[Contract]="Rookie",0.3,0.15),0)</f>
        <v>0</v>
      </c>
      <c r="J142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42" s="38">
        <f>_xlfn.IFNA(IF(RosterPlan25[[#This Row],[POS]]="K",0,INDEX(Proj2019[VARG],MATCH(RosterPlan25[[#This Row],[PLAYER]],Proj2019[PLAYER],0))),0)</f>
        <v>0</v>
      </c>
      <c r="L142" s="39" t="s">
        <v>439</v>
      </c>
      <c r="M142" s="36">
        <f>_xlfn.IFNA(INDEX(Draft2018[Net Keeper Count],MATCH(RosterPlan25[[#This Row],[PLAYER]],Draft2018[PLAYER],0)),0)+IF(RosterPlan25[[#This Row],[KEEPER / RFA]]="K",1,0)</f>
        <v>1</v>
      </c>
      <c r="N142" s="39"/>
      <c r="O142">
        <f>IF(RosterPlan25[[#This Row],[VAR/G]]&gt;0,ROUND($W$29*RosterPlan25[[#This Row],[VAR/G]],0),0)+1</f>
        <v>1</v>
      </c>
      <c r="P142" s="36">
        <f>RosterPlan25[[#This Row],[Optimal $]]-RosterPlan25[[#This Row],[2019 $]]</f>
        <v>0</v>
      </c>
      <c r="Q142" s="36">
        <f>IF(OR(RosterPlan25[[#This Row],[SOURCE]]="Rookie",RosterPlan25[[#This Row],[POS]]="K"),0,RosterPlan25[[#This Row],[VAR/G]]+3.3)</f>
        <v>3.3</v>
      </c>
      <c r="R142" s="36">
        <f>IF(RosterPlan25[[#This Row],[VAW/G]]&gt;0,ROUND(RosterPlan25[[#This Row],[VAW/G]]*$W$56,0)+1,1)</f>
        <v>17</v>
      </c>
      <c r="S142" s="43">
        <f>RosterPlan25[[#This Row],[VAWG Market $]]-_xlfn.IFNA(RosterPlan25[[#This Row],[2019 $]],1)</f>
        <v>16</v>
      </c>
      <c r="T14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2"/>
      <c r="AL142"/>
      <c r="AM142"/>
      <c r="AN142"/>
      <c r="AO142"/>
      <c r="AP142"/>
    </row>
    <row r="143" spans="1:42" x14ac:dyDescent="0.3">
      <c r="A143" s="36" t="str">
        <f>INDEX(CompositeRoster[display_name],MATCH(RosterPlan25[[#This Row],[PLAYER]],CompositeRoster[full_name],0))</f>
        <v>gregdg82</v>
      </c>
      <c r="B143" t="s">
        <v>10550</v>
      </c>
      <c r="C143" t="str">
        <f>INDEX(CompositeRoster[team],MATCH(RosterPlan25[[#This Row],[PLAYER]],CompositeRoster[full_name],0))&amp;""</f>
        <v>IND</v>
      </c>
      <c r="D143" t="str">
        <f>INDEX(CompositeRoster[position],MATCH(RosterPlan25[[#This Row],[PLAYER]],CompositeRoster[full_name],0))&amp;""</f>
        <v>RB</v>
      </c>
      <c r="E143" t="str">
        <f>INDEX(CompositeRoster[source],MATCH(RosterPlan25[[#This Row],[PLAYER]],CompositeRoster[full_name],0))</f>
        <v>Roster</v>
      </c>
      <c r="F143" s="42">
        <f>_xlfn.IFNA(INDEX(Draft2018[PRICE], MATCH(RosterPlan25[[#This Row],[PLAYER]],Draft2018[PLAYER],0)),0)</f>
        <v>0</v>
      </c>
      <c r="G143" s="42" t="str">
        <f>_xlfn.IFNA(INDEX(Draft2018[Current Contract],MATCH(RosterPlan25[[#This Row],[PLAYER]],Draft2018[PLAYER],0)),"Undrafted")</f>
        <v>Undrafted</v>
      </c>
      <c r="H143" s="42">
        <f>IF(RosterPlan25[[#This Row],[Contract]]="Rookie","",2018+3-_xlfn.IFNA(INDEX(Draft2018[Net Keeper Count],MATCH(RosterPlan25[[#This Row],[PLAYER]],Draft2018[PLAYER],0)),0))</f>
        <v>2021</v>
      </c>
      <c r="I143" s="42">
        <f>ROUNDDOWN(RosterPlan25[[#This Row],[Optimal $]]*IF(RosterPlan25[Contract]="Rookie",0.3,0.15),0)</f>
        <v>0</v>
      </c>
      <c r="J143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43" s="38">
        <f>_xlfn.IFNA(IF(RosterPlan25[[#This Row],[POS]]="K",0,INDEX(Proj2019[VARG],MATCH(RosterPlan25[[#This Row],[PLAYER]],Proj2019[PLAYER],0))),0)</f>
        <v>0</v>
      </c>
      <c r="L143" s="39" t="s">
        <v>439</v>
      </c>
      <c r="M143" s="36">
        <f>_xlfn.IFNA(INDEX(Draft2018[Net Keeper Count],MATCH(RosterPlan25[[#This Row],[PLAYER]],Draft2018[PLAYER],0)),0)+IF(RosterPlan25[[#This Row],[KEEPER / RFA]]="K",1,0)</f>
        <v>1</v>
      </c>
      <c r="N143" s="39"/>
      <c r="O143" s="36">
        <f>IF(RosterPlan25[[#This Row],[VAR/G]]&gt;0,ROUND($W$29*RosterPlan25[[#This Row],[VAR/G]],0),0)+1</f>
        <v>1</v>
      </c>
      <c r="P143" s="36">
        <f>RosterPlan25[[#This Row],[Optimal $]]-RosterPlan25[[#This Row],[2019 $]]</f>
        <v>0</v>
      </c>
      <c r="Q143" s="36">
        <f>IF(OR(RosterPlan25[[#This Row],[SOURCE]]="Rookie",RosterPlan25[[#This Row],[POS]]="K"),0,RosterPlan25[[#This Row],[VAR/G]]+3.3)</f>
        <v>3.3</v>
      </c>
      <c r="R143" s="36">
        <f>IF(RosterPlan25[[#This Row],[VAW/G]]&gt;0,ROUND(RosterPlan25[[#This Row],[VAW/G]]*$W$56,0)+1,1)</f>
        <v>17</v>
      </c>
      <c r="S143" s="43">
        <f>RosterPlan25[[#This Row],[VAWG Market $]]-_xlfn.IFNA(RosterPlan25[[#This Row],[2019 $]],1)</f>
        <v>16</v>
      </c>
      <c r="T14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3"/>
      <c r="AL143"/>
      <c r="AM143"/>
      <c r="AN143"/>
      <c r="AO143"/>
      <c r="AP143"/>
    </row>
    <row r="144" spans="1:42" x14ac:dyDescent="0.3">
      <c r="A144" s="36" t="str">
        <f>INDEX(CompositeRoster[display_name],MATCH(RosterPlan25[[#This Row],[PLAYER]],CompositeRoster[full_name],0))</f>
        <v>gregdg82</v>
      </c>
      <c r="B144" t="s">
        <v>2780</v>
      </c>
      <c r="C144" t="str">
        <f>INDEX(CompositeRoster[team],MATCH(RosterPlan25[[#This Row],[PLAYER]],CompositeRoster[full_name],0))&amp;""</f>
        <v>NO</v>
      </c>
      <c r="D144" t="str">
        <f>INDEX(CompositeRoster[position],MATCH(RosterPlan25[[#This Row],[PLAYER]],CompositeRoster[full_name],0))&amp;""</f>
        <v>WR</v>
      </c>
      <c r="E144" t="str">
        <f>INDEX(CompositeRoster[source],MATCH(RosterPlan25[[#This Row],[PLAYER]],CompositeRoster[full_name],0))</f>
        <v>Roster</v>
      </c>
      <c r="F144" s="42">
        <f>_xlfn.IFNA(INDEX(Draft2018[PRICE], MATCH(RosterPlan25[[#This Row],[PLAYER]],Draft2018[PLAYER],0)),0)</f>
        <v>3</v>
      </c>
      <c r="G144" s="42" t="str">
        <f>_xlfn.IFNA(INDEX(Draft2018[Current Contract],MATCH(RosterPlan25[[#This Row],[PLAYER]],Draft2018[PLAYER],0)),"Undrafted")</f>
        <v>Rookie</v>
      </c>
      <c r="H144" s="42" t="str">
        <f>IF(RosterPlan25[[#This Row],[Contract]]="Rookie","",2018+3-_xlfn.IFNA(INDEX(Draft2018[Net Keeper Count],MATCH(RosterPlan25[[#This Row],[PLAYER]],Draft2018[PLAYER],0)),0))</f>
        <v/>
      </c>
      <c r="I144" s="42">
        <f>ROUNDDOWN(RosterPlan25[[#This Row],[Optimal $]]*IF(RosterPlan25[Contract]="Rookie",0.3,0.15),0)</f>
        <v>0</v>
      </c>
      <c r="J144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44" s="38">
        <f>_xlfn.IFNA(IF(RosterPlan25[[#This Row],[POS]]="K",0,INDEX(Proj2019[VARG],MATCH(RosterPlan25[[#This Row],[PLAYER]],Proj2019[PLAYER],0))),0)</f>
        <v>0</v>
      </c>
      <c r="L144" s="39" t="s">
        <v>439</v>
      </c>
      <c r="M144" s="36">
        <f>_xlfn.IFNA(INDEX(Draft2018[Net Keeper Count],MATCH(RosterPlan25[[#This Row],[PLAYER]],Draft2018[PLAYER],0)),0)+IF(RosterPlan25[[#This Row],[KEEPER / RFA]]="K",1,0)</f>
        <v>1</v>
      </c>
      <c r="N144" s="39"/>
      <c r="O144" s="36">
        <f>IF(RosterPlan25[[#This Row],[VAR/G]]&gt;0,ROUND($W$29*RosterPlan25[[#This Row],[VAR/G]],0),0)+1</f>
        <v>1</v>
      </c>
      <c r="P144" s="36">
        <f>RosterPlan25[[#This Row],[Optimal $]]-RosterPlan25[[#This Row],[2019 $]]</f>
        <v>-2</v>
      </c>
      <c r="Q144" s="36">
        <f>IF(OR(RosterPlan25[[#This Row],[SOURCE]]="Rookie",RosterPlan25[[#This Row],[POS]]="K"),0,RosterPlan25[[#This Row],[VAR/G]]+3.3)</f>
        <v>3.3</v>
      </c>
      <c r="R144" s="36">
        <f>IF(RosterPlan25[[#This Row],[VAW/G]]&gt;0,ROUND(RosterPlan25[[#This Row],[VAW/G]]*$W$56,0)+1,1)</f>
        <v>17</v>
      </c>
      <c r="S144" s="43">
        <f>RosterPlan25[[#This Row],[VAWG Market $]]-_xlfn.IFNA(RosterPlan25[[#This Row],[2019 $]],1)</f>
        <v>14</v>
      </c>
      <c r="T14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4"/>
      <c r="AL144"/>
      <c r="AM144"/>
      <c r="AN144"/>
      <c r="AO144"/>
      <c r="AP144"/>
    </row>
    <row r="145" spans="1:42" x14ac:dyDescent="0.3">
      <c r="A145" s="36" t="str">
        <f>INDEX(CompositeRoster[display_name],MATCH(RosterPlan25[[#This Row],[PLAYER]],CompositeRoster[full_name],0))</f>
        <v>gregdg82</v>
      </c>
      <c r="B145" t="s">
        <v>7226</v>
      </c>
      <c r="C145" t="str">
        <f>INDEX(CompositeRoster[team],MATCH(RosterPlan25[[#This Row],[PLAYER]],CompositeRoster[full_name],0))&amp;""</f>
        <v>NO</v>
      </c>
      <c r="D145" t="str">
        <f>INDEX(CompositeRoster[position],MATCH(RosterPlan25[[#This Row],[PLAYER]],CompositeRoster[full_name],0))&amp;""</f>
        <v>K</v>
      </c>
      <c r="E145" s="36" t="str">
        <f>INDEX(CompositeRoster[source],MATCH(RosterPlan25[[#This Row],[PLAYER]],CompositeRoster[full_name],0))</f>
        <v>Roster</v>
      </c>
      <c r="F145" s="42">
        <f>_xlfn.IFNA(INDEX(Draft2018[PRICE], MATCH(RosterPlan25[[#This Row],[PLAYER]],Draft2018[PLAYER],0)),0)</f>
        <v>1</v>
      </c>
      <c r="G145" s="42" t="str">
        <f>_xlfn.IFNA(INDEX(Draft2018[Current Contract],MATCH(RosterPlan25[[#This Row],[PLAYER]],Draft2018[PLAYER],0)),"Undrafted")</f>
        <v>Undrafted</v>
      </c>
      <c r="H145" s="42">
        <f>IF(RosterPlan25[[#This Row],[Contract]]="Rookie","",2018+3-_xlfn.IFNA(INDEX(Draft2018[Net Keeper Count],MATCH(RosterPlan25[[#This Row],[PLAYER]],Draft2018[PLAYER],0)),0))</f>
        <v>2019</v>
      </c>
      <c r="I145" s="42">
        <f>ROUNDDOWN(RosterPlan25[[#This Row],[Optimal $]]*IF(RosterPlan25[Contract]="Rookie",0.3,0.15),0)</f>
        <v>0</v>
      </c>
      <c r="J14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45" s="49">
        <f>_xlfn.IFNA(IF(RosterPlan25[[#This Row],[POS]]="K",0,INDEX(Proj2019[VARG],MATCH(RosterPlan25[[#This Row],[PLAYER]],Proj2019[PLAYER],0))),0)</f>
        <v>0</v>
      </c>
      <c r="L145" s="39"/>
      <c r="M145">
        <f>_xlfn.IFNA(INDEX(Draft2018[Net Keeper Count],MATCH(RosterPlan25[[#This Row],[PLAYER]],Draft2018[PLAYER],0)),0)+IF(RosterPlan25[[#This Row],[KEEPER / RFA]]="K",1,0)</f>
        <v>2</v>
      </c>
      <c r="N145" s="39"/>
      <c r="O145" s="50">
        <f>IF(RosterPlan25[[#This Row],[VAR/G]]&gt;0,ROUND($W$29*RosterPlan25[[#This Row],[VAR/G]],0),0)+1</f>
        <v>1</v>
      </c>
      <c r="P145" s="36">
        <f>RosterPlan25[[#This Row],[Optimal $]]-RosterPlan25[[#This Row],[2019 $]]</f>
        <v>0</v>
      </c>
      <c r="Q145">
        <f>IF(OR(RosterPlan25[[#This Row],[SOURCE]]="Rookie",RosterPlan25[[#This Row],[POS]]="K"),0,RosterPlan25[[#This Row],[VAR/G]]+3.3)</f>
        <v>0</v>
      </c>
      <c r="R145">
        <f>IF(RosterPlan25[[#This Row],[VAW/G]]&gt;0,ROUND(RosterPlan25[[#This Row],[VAW/G]]*$W$56,0)+1,1)</f>
        <v>1</v>
      </c>
      <c r="S145" s="51">
        <f>RosterPlan25[[#This Row],[VAWG Market $]]-_xlfn.IFNA(RosterPlan25[[#This Row],[2019 $]],1)</f>
        <v>0</v>
      </c>
      <c r="T14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5"/>
      <c r="AL145"/>
      <c r="AM145"/>
      <c r="AN145"/>
      <c r="AO145"/>
      <c r="AP145"/>
    </row>
    <row r="146" spans="1:42" x14ac:dyDescent="0.3">
      <c r="A146" s="36" t="str">
        <f>INDEX(CompositeRoster[display_name],MATCH(RosterPlan25[[#This Row],[PLAYER]],CompositeRoster[full_name],0))</f>
        <v>gregdg82</v>
      </c>
      <c r="B146" t="s">
        <v>845</v>
      </c>
      <c r="C146" t="str">
        <f>INDEX(CompositeRoster[team],MATCH(RosterPlan25[[#This Row],[PLAYER]],CompositeRoster[full_name],0))&amp;""</f>
        <v>TEN</v>
      </c>
      <c r="D146" t="str">
        <f>INDEX(CompositeRoster[position],MATCH(RosterPlan25[[#This Row],[PLAYER]],CompositeRoster[full_name],0))&amp;""</f>
        <v>WR</v>
      </c>
      <c r="E146" t="str">
        <f>INDEX(CompositeRoster[source],MATCH(RosterPlan25[[#This Row],[PLAYER]],CompositeRoster[full_name],0))</f>
        <v>Roster</v>
      </c>
      <c r="F146" s="42">
        <f>_xlfn.IFNA(INDEX(Draft2018[PRICE], MATCH(RosterPlan25[[#This Row],[PLAYER]],Draft2018[PLAYER],0)),0)</f>
        <v>6</v>
      </c>
      <c r="G146" s="42" t="str">
        <f>_xlfn.IFNA(INDEX(Draft2018[Current Contract],MATCH(RosterPlan25[[#This Row],[PLAYER]],Draft2018[PLAYER],0)),"Undrafted")</f>
        <v>Rookie</v>
      </c>
      <c r="H146" s="42" t="str">
        <f>IF(RosterPlan25[[#This Row],[Contract]]="Rookie","",2018+3-_xlfn.IFNA(INDEX(Draft2018[Net Keeper Count],MATCH(RosterPlan25[[#This Row],[PLAYER]],Draft2018[PLAYER],0)),0))</f>
        <v/>
      </c>
      <c r="I146" s="42">
        <f>ROUNDDOWN(RosterPlan25[[#This Row],[Optimal $]]*IF(RosterPlan25[Contract]="Rookie",0.3,0.15),0)</f>
        <v>0</v>
      </c>
      <c r="J146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146" s="38">
        <f>_xlfn.IFNA(IF(RosterPlan25[[#This Row],[POS]]="K",0,INDEX(Proj2019[VARG],MATCH(RosterPlan25[[#This Row],[PLAYER]],Proj2019[PLAYER],0))),0)</f>
        <v>-0.2006250000000005</v>
      </c>
      <c r="L146" s="39" t="s">
        <v>439</v>
      </c>
      <c r="M146">
        <f>_xlfn.IFNA(INDEX(Draft2018[Net Keeper Count],MATCH(RosterPlan25[[#This Row],[PLAYER]],Draft2018[PLAYER],0)),0)+IF(RosterPlan25[[#This Row],[KEEPER / RFA]]="K",1,0)</f>
        <v>2</v>
      </c>
      <c r="N146" s="39"/>
      <c r="O146" s="36">
        <f>IF(RosterPlan25[[#This Row],[VAR/G]]&gt;0,ROUND($W$29*RosterPlan25[[#This Row],[VAR/G]],0),0)+1</f>
        <v>1</v>
      </c>
      <c r="P146" s="36">
        <f>RosterPlan25[[#This Row],[Optimal $]]-RosterPlan25[[#This Row],[2019 $]]</f>
        <v>-5</v>
      </c>
      <c r="Q146" s="36">
        <f>IF(OR(RosterPlan25[[#This Row],[SOURCE]]="Rookie",RosterPlan25[[#This Row],[POS]]="K"),0,RosterPlan25[[#This Row],[VAR/G]]+3.3)</f>
        <v>3.0993749999999993</v>
      </c>
      <c r="R146" s="36">
        <f>IF(RosterPlan25[[#This Row],[VAW/G]]&gt;0,ROUND(RosterPlan25[[#This Row],[VAW/G]]*$W$56,0)+1,1)</f>
        <v>16</v>
      </c>
      <c r="S146" s="43">
        <f>RosterPlan25[[#This Row],[VAWG Market $]]-_xlfn.IFNA(RosterPlan25[[#This Row],[2019 $]],1)</f>
        <v>10</v>
      </c>
      <c r="T14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6"/>
      <c r="AL146"/>
      <c r="AM146"/>
      <c r="AN146"/>
      <c r="AO146"/>
      <c r="AP146"/>
    </row>
    <row r="147" spans="1:42" x14ac:dyDescent="0.3">
      <c r="A147" s="36" t="str">
        <f>INDEX(CompositeRoster[display_name],MATCH(RosterPlan25[[#This Row],[PLAYER]],CompositeRoster[full_name],0))</f>
        <v>gregdg82</v>
      </c>
      <c r="B147" t="s">
        <v>9557</v>
      </c>
      <c r="C147" t="str">
        <f>INDEX(CompositeRoster[team],MATCH(RosterPlan25[[#This Row],[PLAYER]],CompositeRoster[full_name],0))&amp;""</f>
        <v>MIA</v>
      </c>
      <c r="D147" t="str">
        <f>INDEX(CompositeRoster[position],MATCH(RosterPlan25[[#This Row],[PLAYER]],CompositeRoster[full_name],0))&amp;""</f>
        <v>TE</v>
      </c>
      <c r="E147" s="36" t="str">
        <f>INDEX(CompositeRoster[source],MATCH(RosterPlan25[[#This Row],[PLAYER]],CompositeRoster[full_name],0))</f>
        <v>Roster</v>
      </c>
      <c r="F147" s="42">
        <f>_xlfn.IFNA(INDEX(Draft2018[PRICE], MATCH(RosterPlan25[[#This Row],[PLAYER]],Draft2018[PLAYER],0)),0)</f>
        <v>4</v>
      </c>
      <c r="G147" s="42" t="str">
        <f>_xlfn.IFNA(INDEX(Draft2018[Current Contract],MATCH(RosterPlan25[[#This Row],[PLAYER]],Draft2018[PLAYER],0)),"Undrafted")</f>
        <v>Rookie</v>
      </c>
      <c r="H147" s="42" t="str">
        <f>IF(RosterPlan25[[#This Row],[Contract]]="Rookie","",2018+3-_xlfn.IFNA(INDEX(Draft2018[Net Keeper Count],MATCH(RosterPlan25[[#This Row],[PLAYER]],Draft2018[PLAYER],0)),0))</f>
        <v/>
      </c>
      <c r="I147" s="42">
        <f>ROUNDDOWN(RosterPlan25[[#This Row],[Optimal $]]*IF(RosterPlan25[Contract]="Rookie",0.3,0.15),0)</f>
        <v>0</v>
      </c>
      <c r="J147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47" s="38">
        <f>_xlfn.IFNA(IF(RosterPlan25[[#This Row],[POS]]="K",0,INDEX(Proj2019[VARG],MATCH(RosterPlan25[[#This Row],[PLAYER]],Proj2019[PLAYER],0))),0)</f>
        <v>-2.1500000000000004</v>
      </c>
      <c r="L147" s="39"/>
      <c r="M147" s="36">
        <f>_xlfn.IFNA(INDEX(Draft2018[Net Keeper Count],MATCH(RosterPlan25[[#This Row],[PLAYER]],Draft2018[PLAYER],0)),0)+IF(RosterPlan25[[#This Row],[KEEPER / RFA]]="K",1,0)</f>
        <v>0</v>
      </c>
      <c r="N147" s="39"/>
      <c r="O147">
        <f>IF(RosterPlan25[[#This Row],[VAR/G]]&gt;0,ROUND($W$29*RosterPlan25[[#This Row],[VAR/G]],0),0)+1</f>
        <v>1</v>
      </c>
      <c r="P147" s="36">
        <f>RosterPlan25[[#This Row],[Optimal $]]-RosterPlan25[[#This Row],[2019 $]]</f>
        <v>-3</v>
      </c>
      <c r="Q147" s="36">
        <f>IF(OR(RosterPlan25[[#This Row],[SOURCE]]="Rookie",RosterPlan25[[#This Row],[POS]]="K"),0,RosterPlan25[[#This Row],[VAR/G]]+3.3)</f>
        <v>1.1499999999999995</v>
      </c>
      <c r="R147" s="36">
        <f>IF(RosterPlan25[[#This Row],[VAW/G]]&gt;0,ROUND(RosterPlan25[[#This Row],[VAW/G]]*$W$56,0)+1,1)</f>
        <v>7</v>
      </c>
      <c r="S147" s="43">
        <f>RosterPlan25[[#This Row],[VAWG Market $]]-_xlfn.IFNA(RosterPlan25[[#This Row],[2019 $]],1)</f>
        <v>3</v>
      </c>
      <c r="T14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7"/>
      <c r="AL147"/>
      <c r="AM147"/>
      <c r="AN147"/>
      <c r="AO147"/>
      <c r="AP147"/>
    </row>
    <row r="148" spans="1:42" x14ac:dyDescent="0.3">
      <c r="A148" s="36" t="str">
        <f>INDEX(CompositeRoster[display_name],MATCH(RosterPlan25[[#This Row],[PLAYER]],CompositeRoster[full_name],0))</f>
        <v>gregdg82</v>
      </c>
      <c r="B148" t="s">
        <v>740</v>
      </c>
      <c r="C148" t="str">
        <f>INDEX(CompositeRoster[team],MATCH(RosterPlan25[[#This Row],[PLAYER]],CompositeRoster[full_name],0))&amp;""</f>
        <v>LAR</v>
      </c>
      <c r="D148" t="str">
        <f>INDEX(CompositeRoster[position],MATCH(RosterPlan25[[#This Row],[PLAYER]],CompositeRoster[full_name],0))&amp;""</f>
        <v>TE</v>
      </c>
      <c r="E148" s="36" t="str">
        <f>INDEX(CompositeRoster[source],MATCH(RosterPlan25[[#This Row],[PLAYER]],CompositeRoster[full_name],0))</f>
        <v>Roster</v>
      </c>
      <c r="F148" s="42">
        <f>_xlfn.IFNA(INDEX(Draft2018[PRICE], MATCH(RosterPlan25[[#This Row],[PLAYER]],Draft2018[PLAYER],0)),0)</f>
        <v>0</v>
      </c>
      <c r="G148" s="42" t="str">
        <f>_xlfn.IFNA(INDEX(Draft2018[Current Contract],MATCH(RosterPlan25[[#This Row],[PLAYER]],Draft2018[PLAYER],0)),"Undrafted")</f>
        <v>Undrafted</v>
      </c>
      <c r="H148" s="42">
        <f>IF(RosterPlan25[[#This Row],[Contract]]="Rookie","",2018+3-_xlfn.IFNA(INDEX(Draft2018[Net Keeper Count],MATCH(RosterPlan25[[#This Row],[PLAYER]],Draft2018[PLAYER],0)),0))</f>
        <v>2021</v>
      </c>
      <c r="I148" s="42">
        <f>ROUNDDOWN(RosterPlan25[[#This Row],[Optimal $]]*IF(RosterPlan25[Contract]="Rookie",0.3,0.15),0)</f>
        <v>0</v>
      </c>
      <c r="J14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48" s="38">
        <f>_xlfn.IFNA(IF(RosterPlan25[[#This Row],[POS]]="K",0,INDEX(Proj2019[VARG],MATCH(RosterPlan25[[#This Row],[PLAYER]],Proj2019[PLAYER],0))),0)</f>
        <v>-2.3031250000000005</v>
      </c>
      <c r="L148" s="39" t="s">
        <v>439</v>
      </c>
      <c r="M148" s="36">
        <f>_xlfn.IFNA(INDEX(Draft2018[Net Keeper Count],MATCH(RosterPlan25[[#This Row],[PLAYER]],Draft2018[PLAYER],0)),0)+IF(RosterPlan25[[#This Row],[KEEPER / RFA]]="K",1,0)</f>
        <v>1</v>
      </c>
      <c r="N148" s="39"/>
      <c r="O148">
        <f>IF(RosterPlan25[[#This Row],[VAR/G]]&gt;0,ROUND($W$29*RosterPlan25[[#This Row],[VAR/G]],0),0)+1</f>
        <v>1</v>
      </c>
      <c r="P148" s="36">
        <f>RosterPlan25[[#This Row],[Optimal $]]-RosterPlan25[[#This Row],[2019 $]]</f>
        <v>0</v>
      </c>
      <c r="Q148" s="36">
        <f>IF(OR(RosterPlan25[[#This Row],[SOURCE]]="Rookie",RosterPlan25[[#This Row],[POS]]="K"),0,RosterPlan25[[#This Row],[VAR/G]]+3.3)</f>
        <v>0.99687499999999929</v>
      </c>
      <c r="R148" s="36">
        <f>IF(RosterPlan25[[#This Row],[VAW/G]]&gt;0,ROUND(RosterPlan25[[#This Row],[VAW/G]]*$W$56,0)+1,1)</f>
        <v>6</v>
      </c>
      <c r="S148" s="43">
        <f>RosterPlan25[[#This Row],[VAWG Market $]]-_xlfn.IFNA(RosterPlan25[[#This Row],[2019 $]],1)</f>
        <v>5</v>
      </c>
      <c r="T14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8"/>
      <c r="AL148"/>
      <c r="AM148"/>
      <c r="AN148"/>
      <c r="AO148"/>
      <c r="AP148"/>
    </row>
    <row r="149" spans="1:42" x14ac:dyDescent="0.3">
      <c r="A149" s="36" t="str">
        <f>INDEX(CompositeRoster[display_name],MATCH(RosterPlan25[[#This Row],[PLAYER]],CompositeRoster[full_name],0))</f>
        <v>gregdg82</v>
      </c>
      <c r="B149" t="s">
        <v>4442</v>
      </c>
      <c r="C149" t="str">
        <f>INDEX(CompositeRoster[team],MATCH(RosterPlan25[[#This Row],[PLAYER]],CompositeRoster[full_name],0))&amp;""</f>
        <v>DET</v>
      </c>
      <c r="D149" t="str">
        <f>INDEX(CompositeRoster[position],MATCH(RosterPlan25[[#This Row],[PLAYER]],CompositeRoster[full_name],0))&amp;""</f>
        <v>RB</v>
      </c>
      <c r="E149" t="str">
        <f>INDEX(CompositeRoster[source],MATCH(RosterPlan25[[#This Row],[PLAYER]],CompositeRoster[full_name],0))</f>
        <v>Roster</v>
      </c>
      <c r="F149" s="42">
        <f>_xlfn.IFNA(INDEX(Draft2018[PRICE], MATCH(RosterPlan25[[#This Row],[PLAYER]],Draft2018[PLAYER],0)),0)</f>
        <v>25</v>
      </c>
      <c r="G149" s="42" t="str">
        <f>_xlfn.IFNA(INDEX(Draft2018[Current Contract],MATCH(RosterPlan25[[#This Row],[PLAYER]],Draft2018[PLAYER],0)),"Undrafted")</f>
        <v>Auction</v>
      </c>
      <c r="H149" s="42">
        <f>IF(RosterPlan25[[#This Row],[Contract]]="Rookie","",2018+3-_xlfn.IFNA(INDEX(Draft2018[Net Keeper Count],MATCH(RosterPlan25[[#This Row],[PLAYER]],Draft2018[PLAYER],0)),0))</f>
        <v>2021</v>
      </c>
      <c r="I149" s="42">
        <f>ROUNDDOWN(RosterPlan25[[#This Row],[Optimal $]]*IF(RosterPlan25[Contract]="Rookie",0.3,0.15),0)</f>
        <v>0</v>
      </c>
      <c r="J149">
        <f>IF(RosterPlan25[[#This Row],[SOURCE]]="Draft",INDEX(draft_2019[salary],MATCH(RosterPlan25[[#This Row],[PLAYER]],draft_2019[placeholder_name],0)),MAX(RosterPlan25[[#This Row],[Current $]]+RosterPlan25[[#This Row],[$↑ VAR]],1))</f>
        <v>25</v>
      </c>
      <c r="K149" s="38">
        <f>_xlfn.IFNA(IF(RosterPlan25[[#This Row],[POS]]="K",0,INDEX(Proj2019[VARG],MATCH(RosterPlan25[[#This Row],[PLAYER]],Proj2019[PLAYER],0))),0)</f>
        <v>-2.6631250000000009</v>
      </c>
      <c r="L149" s="39"/>
      <c r="M149" s="36">
        <f>_xlfn.IFNA(INDEX(Draft2018[Net Keeper Count],MATCH(RosterPlan25[[#This Row],[PLAYER]],Draft2018[PLAYER],0)),0)+IF(RosterPlan25[[#This Row],[KEEPER / RFA]]="K",1,0)</f>
        <v>0</v>
      </c>
      <c r="N149" s="39"/>
      <c r="O149" s="36">
        <f>IF(RosterPlan25[[#This Row],[VAR/G]]&gt;0,ROUND($W$29*RosterPlan25[[#This Row],[VAR/G]],0),0)+1</f>
        <v>1</v>
      </c>
      <c r="P149" s="36">
        <f>RosterPlan25[[#This Row],[Optimal $]]-RosterPlan25[[#This Row],[2019 $]]</f>
        <v>-24</v>
      </c>
      <c r="Q149" s="36">
        <f>IF(OR(RosterPlan25[[#This Row],[SOURCE]]="Rookie",RosterPlan25[[#This Row],[POS]]="K"),0,RosterPlan25[[#This Row],[VAR/G]]+3.3)</f>
        <v>0.63687499999999897</v>
      </c>
      <c r="R149" s="36">
        <f>IF(RosterPlan25[[#This Row],[VAW/G]]&gt;0,ROUND(RosterPlan25[[#This Row],[VAW/G]]*$W$56,0)+1,1)</f>
        <v>4</v>
      </c>
      <c r="S149" s="43">
        <f>RosterPlan25[[#This Row],[VAWG Market $]]-_xlfn.IFNA(RosterPlan25[[#This Row],[2019 $]],1)</f>
        <v>-21</v>
      </c>
      <c r="T14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49"/>
      <c r="AL149"/>
      <c r="AM149"/>
      <c r="AN149"/>
      <c r="AO149"/>
      <c r="AP149"/>
    </row>
    <row r="150" spans="1:42" x14ac:dyDescent="0.3">
      <c r="A150" s="36" t="str">
        <f>INDEX(CompositeRoster[display_name],MATCH(RosterPlan25[[#This Row],[PLAYER]],CompositeRoster[full_name],0))</f>
        <v>gregdg82</v>
      </c>
      <c r="B150" t="s">
        <v>3712</v>
      </c>
      <c r="C150" t="str">
        <f>INDEX(CompositeRoster[team],MATCH(RosterPlan25[[#This Row],[PLAYER]],CompositeRoster[full_name],0))&amp;""</f>
        <v>OAK</v>
      </c>
      <c r="D150" t="str">
        <f>INDEX(CompositeRoster[position],MATCH(RosterPlan25[[#This Row],[PLAYER]],CompositeRoster[full_name],0))&amp;""</f>
        <v>QB</v>
      </c>
      <c r="E150" s="36" t="str">
        <f>INDEX(CompositeRoster[source],MATCH(RosterPlan25[[#This Row],[PLAYER]],CompositeRoster[full_name],0))</f>
        <v>Roster</v>
      </c>
      <c r="F150" s="42">
        <f>_xlfn.IFNA(INDEX(Draft2018[PRICE], MATCH(RosterPlan25[[#This Row],[PLAYER]],Draft2018[PLAYER],0)),0)</f>
        <v>4</v>
      </c>
      <c r="G150" s="42" t="str">
        <f>_xlfn.IFNA(INDEX(Draft2018[Current Contract],MATCH(RosterPlan25[[#This Row],[PLAYER]],Draft2018[PLAYER],0)),"Undrafted")</f>
        <v>Auction</v>
      </c>
      <c r="H150" s="42">
        <f>IF(RosterPlan25[[#This Row],[Contract]]="Rookie","",2018+3-_xlfn.IFNA(INDEX(Draft2018[Net Keeper Count],MATCH(RosterPlan25[[#This Row],[PLAYER]],Draft2018[PLAYER],0)),0))</f>
        <v>2019</v>
      </c>
      <c r="I150" s="42">
        <f>ROUNDDOWN(RosterPlan25[[#This Row],[Optimal $]]*IF(RosterPlan25[Contract]="Rookie",0.3,0.15),0)</f>
        <v>0</v>
      </c>
      <c r="J150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50" s="38">
        <f>_xlfn.IFNA(IF(RosterPlan25[[#This Row],[POS]]="K",0,INDEX(Proj2019[VARG],MATCH(RosterPlan25[[#This Row],[PLAYER]],Proj2019[PLAYER],0))),0)</f>
        <v>-2.6634999999999973</v>
      </c>
      <c r="L150" s="39"/>
      <c r="M150" s="36">
        <f>_xlfn.IFNA(INDEX(Draft2018[Net Keeper Count],MATCH(RosterPlan25[[#This Row],[PLAYER]],Draft2018[PLAYER],0)),0)+IF(RosterPlan25[[#This Row],[KEEPER / RFA]]="K",1,0)</f>
        <v>2</v>
      </c>
      <c r="N150" s="39"/>
      <c r="O150">
        <f>IF(RosterPlan25[[#This Row],[VAR/G]]&gt;0,ROUND($W$29*RosterPlan25[[#This Row],[VAR/G]],0),0)+1</f>
        <v>1</v>
      </c>
      <c r="P150" s="36">
        <f>RosterPlan25[[#This Row],[Optimal $]]-RosterPlan25[[#This Row],[2019 $]]</f>
        <v>-3</v>
      </c>
      <c r="Q150" s="36">
        <f>IF(OR(RosterPlan25[[#This Row],[SOURCE]]="Rookie",RosterPlan25[[#This Row],[POS]]="K"),0,RosterPlan25[[#This Row],[VAR/G]]+3.3)</f>
        <v>0.63650000000000251</v>
      </c>
      <c r="R150" s="36">
        <f>IF(RosterPlan25[[#This Row],[VAW/G]]&gt;0,ROUND(RosterPlan25[[#This Row],[VAW/G]]*$W$56,0)+1,1)</f>
        <v>4</v>
      </c>
      <c r="S150" s="43">
        <f>RosterPlan25[[#This Row],[VAWG Market $]]-_xlfn.IFNA(RosterPlan25[[#This Row],[2019 $]],1)</f>
        <v>0</v>
      </c>
      <c r="T15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0"/>
      <c r="AL150"/>
      <c r="AM150"/>
      <c r="AN150"/>
      <c r="AO150"/>
      <c r="AP150"/>
    </row>
    <row r="151" spans="1:42" x14ac:dyDescent="0.3">
      <c r="A151" s="36" t="str">
        <f>INDEX(CompositeRoster[display_name],MATCH(RosterPlan25[[#This Row],[PLAYER]],CompositeRoster[full_name],0))</f>
        <v>gregdg82</v>
      </c>
      <c r="B151" t="s">
        <v>8888</v>
      </c>
      <c r="C151" t="str">
        <f>INDEX(CompositeRoster[team],MATCH(RosterPlan25[[#This Row],[PLAYER]],CompositeRoster[full_name],0))&amp;""</f>
        <v>CLE</v>
      </c>
      <c r="D151" t="str">
        <f>INDEX(CompositeRoster[position],MATCH(RosterPlan25[[#This Row],[PLAYER]],CompositeRoster[full_name],0))&amp;""</f>
        <v>RB</v>
      </c>
      <c r="E151" s="36" t="str">
        <f>INDEX(CompositeRoster[source],MATCH(RosterPlan25[[#This Row],[PLAYER]],CompositeRoster[full_name],0))</f>
        <v>Roster</v>
      </c>
      <c r="F151" s="42">
        <f>_xlfn.IFNA(INDEX(Draft2018[PRICE], MATCH(RosterPlan25[[#This Row],[PLAYER]],Draft2018[PLAYER],0)),0)</f>
        <v>20</v>
      </c>
      <c r="G151" s="42" t="str">
        <f>_xlfn.IFNA(INDEX(Draft2018[Current Contract],MATCH(RosterPlan25[[#This Row],[PLAYER]],Draft2018[PLAYER],0)),"Undrafted")</f>
        <v>Rookie</v>
      </c>
      <c r="H151" s="42" t="str">
        <f>IF(RosterPlan25[[#This Row],[Contract]]="Rookie","",2018+3-_xlfn.IFNA(INDEX(Draft2018[Net Keeper Count],MATCH(RosterPlan25[[#This Row],[PLAYER]],Draft2018[PLAYER],0)),0))</f>
        <v/>
      </c>
      <c r="I151" s="42">
        <f>ROUNDDOWN(RosterPlan25[[#This Row],[Optimal $]]*IF(RosterPlan25[Contract]="Rookie",0.3,0.15),0)</f>
        <v>0</v>
      </c>
      <c r="J151" s="36">
        <f>IF(RosterPlan25[[#This Row],[SOURCE]]="Draft",INDEX(draft_2019[salary],MATCH(RosterPlan25[[#This Row],[PLAYER]],draft_2019[placeholder_name],0)),MAX(RosterPlan25[[#This Row],[Current $]]+RosterPlan25[[#This Row],[$↑ VAR]],1))</f>
        <v>20</v>
      </c>
      <c r="K151" s="49">
        <f>_xlfn.IFNA(IF(RosterPlan25[[#This Row],[POS]]="K",0,INDEX(Proj2019[VARG],MATCH(RosterPlan25[[#This Row],[PLAYER]],Proj2019[PLAYER],0))),0)</f>
        <v>-3.0937500000000009</v>
      </c>
      <c r="L151" s="39" t="s">
        <v>439</v>
      </c>
      <c r="M151">
        <f>_xlfn.IFNA(INDEX(Draft2018[Net Keeper Count],MATCH(RosterPlan25[[#This Row],[PLAYER]],Draft2018[PLAYER],0)),0)+IF(RosterPlan25[[#This Row],[KEEPER / RFA]]="K",1,0)</f>
        <v>2</v>
      </c>
      <c r="N151" s="39"/>
      <c r="O151" s="50">
        <f>IF(RosterPlan25[[#This Row],[VAR/G]]&gt;0,ROUND($W$29*RosterPlan25[[#This Row],[VAR/G]],0),0)+1</f>
        <v>1</v>
      </c>
      <c r="P151" s="36">
        <f>RosterPlan25[[#This Row],[Optimal $]]-RosterPlan25[[#This Row],[2019 $]]</f>
        <v>-19</v>
      </c>
      <c r="Q151">
        <f>IF(OR(RosterPlan25[[#This Row],[SOURCE]]="Rookie",RosterPlan25[[#This Row],[POS]]="K"),0,RosterPlan25[[#This Row],[VAR/G]]+3.3)</f>
        <v>0.20624999999999893</v>
      </c>
      <c r="R151">
        <f>IF(RosterPlan25[[#This Row],[VAW/G]]&gt;0,ROUND(RosterPlan25[[#This Row],[VAW/G]]*$W$56,0)+1,1)</f>
        <v>2</v>
      </c>
      <c r="S151" s="51">
        <f>RosterPlan25[[#This Row],[VAWG Market $]]-_xlfn.IFNA(RosterPlan25[[#This Row],[2019 $]],1)</f>
        <v>-18</v>
      </c>
      <c r="T15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1"/>
      <c r="AL151"/>
      <c r="AM151"/>
      <c r="AN151"/>
      <c r="AO151"/>
      <c r="AP151"/>
    </row>
    <row r="152" spans="1:42" x14ac:dyDescent="0.3">
      <c r="A152" s="36" t="str">
        <f>INDEX(CompositeRoster[display_name],MATCH(RosterPlan25[[#This Row],[PLAYER]],CompositeRoster[full_name],0))</f>
        <v>gregdg82</v>
      </c>
      <c r="B152" t="s">
        <v>10169</v>
      </c>
      <c r="C152" t="str">
        <f>INDEX(CompositeRoster[team],MATCH(RosterPlan25[[#This Row],[PLAYER]],CompositeRoster[full_name],0))&amp;""</f>
        <v>NYJ</v>
      </c>
      <c r="D152" t="str">
        <f>INDEX(CompositeRoster[position],MATCH(RosterPlan25[[#This Row],[PLAYER]],CompositeRoster[full_name],0))&amp;""</f>
        <v>QB</v>
      </c>
      <c r="E152" s="36" t="str">
        <f>INDEX(CompositeRoster[source],MATCH(RosterPlan25[[#This Row],[PLAYER]],CompositeRoster[full_name],0))</f>
        <v>Roster</v>
      </c>
      <c r="F152" s="42">
        <f>_xlfn.IFNA(INDEX(Draft2018[PRICE], MATCH(RosterPlan25[[#This Row],[PLAYER]],Draft2018[PLAYER],0)),0)</f>
        <v>3</v>
      </c>
      <c r="G152" s="42" t="str">
        <f>_xlfn.IFNA(INDEX(Draft2018[Current Contract],MATCH(RosterPlan25[[#This Row],[PLAYER]],Draft2018[PLAYER],0)),"Undrafted")</f>
        <v>Rookie</v>
      </c>
      <c r="H152" s="42" t="str">
        <f>IF(RosterPlan25[[#This Row],[Contract]]="Rookie","",2018+3-_xlfn.IFNA(INDEX(Draft2018[Net Keeper Count],MATCH(RosterPlan25[[#This Row],[PLAYER]],Draft2018[PLAYER],0)),0))</f>
        <v/>
      </c>
      <c r="I152" s="42">
        <f>ROUNDDOWN(RosterPlan25[[#This Row],[Optimal $]]*IF(RosterPlan25[Contract]="Rookie",0.3,0.15),0)</f>
        <v>0</v>
      </c>
      <c r="J152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52" s="38">
        <f>_xlfn.IFNA(IF(RosterPlan25[[#This Row],[POS]]="K",0,INDEX(Proj2019[VARG],MATCH(RosterPlan25[[#This Row],[PLAYER]],Proj2019[PLAYER],0))),0)</f>
        <v>-3.4858750000000001</v>
      </c>
      <c r="L152" s="39" t="s">
        <v>439</v>
      </c>
      <c r="M152" s="36">
        <f>_xlfn.IFNA(INDEX(Draft2018[Net Keeper Count],MATCH(RosterPlan25[[#This Row],[PLAYER]],Draft2018[PLAYER],0)),0)+IF(RosterPlan25[[#This Row],[KEEPER / RFA]]="K",1,0)</f>
        <v>1</v>
      </c>
      <c r="N152" s="39"/>
      <c r="O152">
        <f>IF(RosterPlan25[[#This Row],[VAR/G]]&gt;0,ROUND($W$29*RosterPlan25[[#This Row],[VAR/G]],0),0)+1</f>
        <v>1</v>
      </c>
      <c r="P152" s="36">
        <f>RosterPlan25[[#This Row],[Optimal $]]-RosterPlan25[[#This Row],[2019 $]]</f>
        <v>-2</v>
      </c>
      <c r="Q152" s="36">
        <f>IF(OR(RosterPlan25[[#This Row],[SOURCE]]="Rookie",RosterPlan25[[#This Row],[POS]]="K"),0,RosterPlan25[[#This Row],[VAR/G]]+3.3)</f>
        <v>-0.18587500000000023</v>
      </c>
      <c r="R152" s="36">
        <f>IF(RosterPlan25[[#This Row],[VAW/G]]&gt;0,ROUND(RosterPlan25[[#This Row],[VAW/G]]*$W$56,0)+1,1)</f>
        <v>1</v>
      </c>
      <c r="S152" s="43">
        <f>RosterPlan25[[#This Row],[VAWG Market $]]-_xlfn.IFNA(RosterPlan25[[#This Row],[2019 $]],1)</f>
        <v>-2</v>
      </c>
      <c r="T15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2"/>
      <c r="AL152"/>
      <c r="AM152"/>
      <c r="AN152"/>
      <c r="AO152"/>
      <c r="AP152"/>
    </row>
    <row r="153" spans="1:42" x14ac:dyDescent="0.3">
      <c r="A153" s="36" t="str">
        <f>INDEX(CompositeRoster[display_name],MATCH(RosterPlan25[[#This Row],[PLAYER]],CompositeRoster[full_name],0))</f>
        <v>gregdg82</v>
      </c>
      <c r="B153" t="s">
        <v>14466</v>
      </c>
      <c r="C153" t="str">
        <f>INDEX(CompositeRoster[team],MATCH(RosterPlan25[[#This Row],[PLAYER]],CompositeRoster[full_name],0))&amp;""</f>
        <v/>
      </c>
      <c r="D153" t="str">
        <f>INDEX(CompositeRoster[position],MATCH(RosterPlan25[[#This Row],[PLAYER]],CompositeRoster[full_name],0))&amp;""</f>
        <v/>
      </c>
      <c r="E153" t="str">
        <f>INDEX(CompositeRoster[source],MATCH(RosterPlan25[[#This Row],[PLAYER]],CompositeRoster[full_name],0))</f>
        <v>Draft</v>
      </c>
      <c r="F153" s="42">
        <f>_xlfn.IFNA(INDEX(Draft2018[PRICE], MATCH(RosterPlan25[[#This Row],[PLAYER]],Draft2018[PLAYER],0)),0)</f>
        <v>0</v>
      </c>
      <c r="G153" s="42" t="str">
        <f>_xlfn.IFNA(INDEX(Draft2018[Current Contract],MATCH(RosterPlan25[[#This Row],[PLAYER]],Draft2018[PLAYER],0)),"Undrafted")</f>
        <v>Undrafted</v>
      </c>
      <c r="H153" s="42">
        <f>IF(RosterPlan25[[#This Row],[Contract]]="Rookie","",2018+3-_xlfn.IFNA(INDEX(Draft2018[Net Keeper Count],MATCH(RosterPlan25[[#This Row],[PLAYER]],Draft2018[PLAYER],0)),0))</f>
        <v>2021</v>
      </c>
      <c r="I153" s="42">
        <f>ROUNDDOWN(RosterPlan25[[#This Row],[Optimal $]]*IF(RosterPlan25[Contract]="Rookie",0.3,0.15),0)</f>
        <v>0</v>
      </c>
      <c r="J153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53" s="38">
        <f>_xlfn.IFNA(IF(RosterPlan25[[#This Row],[POS]]="K",0,INDEX(Proj2019[VARG],MATCH(RosterPlan25[[#This Row],[PLAYER]],Proj2019[PLAYER],0))),0)</f>
        <v>0</v>
      </c>
      <c r="L153" s="39" t="s">
        <v>439</v>
      </c>
      <c r="M153" s="36">
        <f>_xlfn.IFNA(INDEX(Draft2018[Net Keeper Count],MATCH(RosterPlan25[[#This Row],[PLAYER]],Draft2018[PLAYER],0)),0)+IF(RosterPlan25[[#This Row],[KEEPER / RFA]]="K",1,0)</f>
        <v>1</v>
      </c>
      <c r="N153" s="39"/>
      <c r="O153" s="36">
        <f>IF(RosterPlan25[[#This Row],[VAR/G]]&gt;0,ROUND($W$29*RosterPlan25[[#This Row],[VAR/G]],0),0)+1</f>
        <v>1</v>
      </c>
      <c r="P153" s="36">
        <f>RosterPlan25[[#This Row],[Optimal $]]-RosterPlan25[[#This Row],[2019 $]]</f>
        <v>-4</v>
      </c>
      <c r="Q153" s="36">
        <f>IF(OR(RosterPlan25[[#This Row],[SOURCE]]="Rookie",RosterPlan25[[#This Row],[POS]]="K"),0,RosterPlan25[[#This Row],[VAR/G]]+3.3)</f>
        <v>3.3</v>
      </c>
      <c r="R153" s="36">
        <f>IF(RosterPlan25[[#This Row],[VAW/G]]&gt;0,ROUND(RosterPlan25[[#This Row],[VAW/G]]*$W$56,0)+1,1)</f>
        <v>17</v>
      </c>
      <c r="S153" s="43">
        <f>RosterPlan25[[#This Row],[VAWG Market $]]-_xlfn.IFNA(RosterPlan25[[#This Row],[2019 $]],1)</f>
        <v>12</v>
      </c>
      <c r="T15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3"/>
      <c r="AL153"/>
      <c r="AM153"/>
      <c r="AN153"/>
      <c r="AO153"/>
      <c r="AP153"/>
    </row>
    <row r="154" spans="1:42" x14ac:dyDescent="0.3">
      <c r="A154" s="36" t="str">
        <f>INDEX(CompositeRoster[display_name],MATCH(RosterPlan25[[#This Row],[PLAYER]],CompositeRoster[full_name],0))</f>
        <v>gregdg82</v>
      </c>
      <c r="B154" t="s">
        <v>14486</v>
      </c>
      <c r="C154" t="str">
        <f>INDEX(CompositeRoster[team],MATCH(RosterPlan25[[#This Row],[PLAYER]],CompositeRoster[full_name],0))&amp;""</f>
        <v/>
      </c>
      <c r="D154" t="str">
        <f>INDEX(CompositeRoster[position],MATCH(RosterPlan25[[#This Row],[PLAYER]],CompositeRoster[full_name],0))&amp;""</f>
        <v/>
      </c>
      <c r="E154" s="36" t="str">
        <f>INDEX(CompositeRoster[source],MATCH(RosterPlan25[[#This Row],[PLAYER]],CompositeRoster[full_name],0))</f>
        <v>Draft</v>
      </c>
      <c r="F154" s="42">
        <f>_xlfn.IFNA(INDEX(Draft2018[PRICE], MATCH(RosterPlan25[[#This Row],[PLAYER]],Draft2018[PLAYER],0)),0)</f>
        <v>0</v>
      </c>
      <c r="G154" s="42" t="str">
        <f>_xlfn.IFNA(INDEX(Draft2018[Current Contract],MATCH(RosterPlan25[[#This Row],[PLAYER]],Draft2018[PLAYER],0)),"Undrafted")</f>
        <v>Undrafted</v>
      </c>
      <c r="H154" s="42">
        <f>IF(RosterPlan25[[#This Row],[Contract]]="Rookie","",2018+3-_xlfn.IFNA(INDEX(Draft2018[Net Keeper Count],MATCH(RosterPlan25[[#This Row],[PLAYER]],Draft2018[PLAYER],0)),0))</f>
        <v>2021</v>
      </c>
      <c r="I154" s="42">
        <f>ROUNDDOWN(RosterPlan25[[#This Row],[Optimal $]]*IF(RosterPlan25[Contract]="Rookie",0.3,0.15),0)</f>
        <v>0</v>
      </c>
      <c r="J154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54" s="38">
        <f>_xlfn.IFNA(IF(RosterPlan25[[#This Row],[POS]]="K",0,INDEX(Proj2019[VARG],MATCH(RosterPlan25[[#This Row],[PLAYER]],Proj2019[PLAYER],0))),0)</f>
        <v>0</v>
      </c>
      <c r="L154" s="39" t="s">
        <v>439</v>
      </c>
      <c r="M154" s="36">
        <f>_xlfn.IFNA(INDEX(Draft2018[Net Keeper Count],MATCH(RosterPlan25[[#This Row],[PLAYER]],Draft2018[PLAYER],0)),0)+IF(RosterPlan25[[#This Row],[KEEPER / RFA]]="K",1,0)</f>
        <v>1</v>
      </c>
      <c r="N154" s="39"/>
      <c r="O154">
        <f>IF(RosterPlan25[[#This Row],[VAR/G]]&gt;0,ROUND($W$29*RosterPlan25[[#This Row],[VAR/G]],0),0)+1</f>
        <v>1</v>
      </c>
      <c r="P154" s="36">
        <f>RosterPlan25[[#This Row],[Optimal $]]-RosterPlan25[[#This Row],[2019 $]]</f>
        <v>-2</v>
      </c>
      <c r="Q154" s="36">
        <f>IF(OR(RosterPlan25[[#This Row],[SOURCE]]="Rookie",RosterPlan25[[#This Row],[POS]]="K"),0,RosterPlan25[[#This Row],[VAR/G]]+3.3)</f>
        <v>3.3</v>
      </c>
      <c r="R154" s="36">
        <f>IF(RosterPlan25[[#This Row],[VAW/G]]&gt;0,ROUND(RosterPlan25[[#This Row],[VAW/G]]*$W$56,0)+1,1)</f>
        <v>17</v>
      </c>
      <c r="S154" s="43">
        <f>RosterPlan25[[#This Row],[VAWG Market $]]-_xlfn.IFNA(RosterPlan25[[#This Row],[2019 $]],1)</f>
        <v>14</v>
      </c>
      <c r="T15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4"/>
      <c r="AL154"/>
      <c r="AM154"/>
      <c r="AN154"/>
      <c r="AO154"/>
      <c r="AP154"/>
    </row>
    <row r="155" spans="1:42" x14ac:dyDescent="0.3">
      <c r="A155" s="36" t="str">
        <f>INDEX(CompositeRoster[display_name],MATCH(RosterPlan25[[#This Row],[PLAYER]],CompositeRoster[full_name],0))</f>
        <v>gregdg82</v>
      </c>
      <c r="B155" t="s">
        <v>14496</v>
      </c>
      <c r="C155" t="str">
        <f>INDEX(CompositeRoster[team],MATCH(RosterPlan25[[#This Row],[PLAYER]],CompositeRoster[full_name],0))&amp;""</f>
        <v/>
      </c>
      <c r="D155" t="str">
        <f>INDEX(CompositeRoster[position],MATCH(RosterPlan25[[#This Row],[PLAYER]],CompositeRoster[full_name],0))&amp;""</f>
        <v/>
      </c>
      <c r="E155" s="36" t="str">
        <f>INDEX(CompositeRoster[source],MATCH(RosterPlan25[[#This Row],[PLAYER]],CompositeRoster[full_name],0))</f>
        <v>Draft</v>
      </c>
      <c r="F155" s="42">
        <f>_xlfn.IFNA(INDEX(Draft2018[PRICE], MATCH(RosterPlan25[[#This Row],[PLAYER]],Draft2018[PLAYER],0)),0)</f>
        <v>0</v>
      </c>
      <c r="G155" s="42" t="str">
        <f>_xlfn.IFNA(INDEX(Draft2018[Current Contract],MATCH(RosterPlan25[[#This Row],[PLAYER]],Draft2018[PLAYER],0)),"Undrafted")</f>
        <v>Undrafted</v>
      </c>
      <c r="H155" s="42">
        <f>IF(RosterPlan25[[#This Row],[Contract]]="Rookie","",2018+3-_xlfn.IFNA(INDEX(Draft2018[Net Keeper Count],MATCH(RosterPlan25[[#This Row],[PLAYER]],Draft2018[PLAYER],0)),0))</f>
        <v>2021</v>
      </c>
      <c r="I155" s="42">
        <f>ROUNDDOWN(RosterPlan25[[#This Row],[Optimal $]]*IF(RosterPlan25[Contract]="Rookie",0.3,0.15),0)</f>
        <v>0</v>
      </c>
      <c r="J155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155" s="49">
        <f>_xlfn.IFNA(IF(RosterPlan25[[#This Row],[POS]]="K",0,INDEX(Proj2019[VARG],MATCH(RosterPlan25[[#This Row],[PLAYER]],Proj2019[PLAYER],0))),0)</f>
        <v>0</v>
      </c>
      <c r="L155" s="39" t="s">
        <v>439</v>
      </c>
      <c r="M155">
        <f>_xlfn.IFNA(INDEX(Draft2018[Net Keeper Count],MATCH(RosterPlan25[[#This Row],[PLAYER]],Draft2018[PLAYER],0)),0)+IF(RosterPlan25[[#This Row],[KEEPER / RFA]]="K",1,0)</f>
        <v>1</v>
      </c>
      <c r="N155" s="39"/>
      <c r="O155" s="50">
        <f>IF(RosterPlan25[[#This Row],[VAR/G]]&gt;0,ROUND($W$29*RosterPlan25[[#This Row],[VAR/G]],0),0)+1</f>
        <v>1</v>
      </c>
      <c r="P155" s="36">
        <f>RosterPlan25[[#This Row],[Optimal $]]-RosterPlan25[[#This Row],[2019 $]]</f>
        <v>-1</v>
      </c>
      <c r="Q155">
        <f>IF(OR(RosterPlan25[[#This Row],[SOURCE]]="Rookie",RosterPlan25[[#This Row],[POS]]="K"),0,RosterPlan25[[#This Row],[VAR/G]]+3.3)</f>
        <v>3.3</v>
      </c>
      <c r="R155">
        <f>IF(RosterPlan25[[#This Row],[VAW/G]]&gt;0,ROUND(RosterPlan25[[#This Row],[VAW/G]]*$W$56,0)+1,1)</f>
        <v>17</v>
      </c>
      <c r="S155" s="51">
        <f>RosterPlan25[[#This Row],[VAWG Market $]]-_xlfn.IFNA(RosterPlan25[[#This Row],[2019 $]],1)</f>
        <v>15</v>
      </c>
      <c r="T15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5"/>
      <c r="AL155"/>
      <c r="AM155"/>
      <c r="AN155"/>
      <c r="AO155"/>
      <c r="AP155"/>
    </row>
    <row r="156" spans="1:42" x14ac:dyDescent="0.3">
      <c r="A156" s="36" t="str">
        <f>INDEX(CompositeRoster[display_name],MATCH(RosterPlan25[[#This Row],[PLAYER]],CompositeRoster[full_name],0))</f>
        <v>gregdg82</v>
      </c>
      <c r="B156" t="s">
        <v>14506</v>
      </c>
      <c r="C156" t="str">
        <f>INDEX(CompositeRoster[team],MATCH(RosterPlan25[[#This Row],[PLAYER]],CompositeRoster[full_name],0))&amp;""</f>
        <v/>
      </c>
      <c r="D156" t="str">
        <f>INDEX(CompositeRoster[position],MATCH(RosterPlan25[[#This Row],[PLAYER]],CompositeRoster[full_name],0))&amp;""</f>
        <v/>
      </c>
      <c r="E156" t="str">
        <f>INDEX(CompositeRoster[source],MATCH(RosterPlan25[[#This Row],[PLAYER]],CompositeRoster[full_name],0))</f>
        <v>Draft</v>
      </c>
      <c r="F156" s="42">
        <f>_xlfn.IFNA(INDEX(Draft2018[PRICE], MATCH(RosterPlan25[[#This Row],[PLAYER]],Draft2018[PLAYER],0)),0)</f>
        <v>0</v>
      </c>
      <c r="G156" s="42" t="str">
        <f>_xlfn.IFNA(INDEX(Draft2018[Current Contract],MATCH(RosterPlan25[[#This Row],[PLAYER]],Draft2018[PLAYER],0)),"Undrafted")</f>
        <v>Undrafted</v>
      </c>
      <c r="H156" s="42">
        <f>IF(RosterPlan25[[#This Row],[Contract]]="Rookie","",2018+3-_xlfn.IFNA(INDEX(Draft2018[Net Keeper Count],MATCH(RosterPlan25[[#This Row],[PLAYER]],Draft2018[PLAYER],0)),0))</f>
        <v>2021</v>
      </c>
      <c r="I156" s="42">
        <f>ROUNDDOWN(RosterPlan25[[#This Row],[Optimal $]]*IF(RosterPlan25[Contract]="Rookie",0.3,0.15),0)</f>
        <v>0</v>
      </c>
      <c r="J15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56" s="38">
        <f>_xlfn.IFNA(IF(RosterPlan25[[#This Row],[POS]]="K",0,INDEX(Proj2019[VARG],MATCH(RosterPlan25[[#This Row],[PLAYER]],Proj2019[PLAYER],0))),0)</f>
        <v>0</v>
      </c>
      <c r="L156" s="39" t="s">
        <v>439</v>
      </c>
      <c r="M156">
        <f>_xlfn.IFNA(INDEX(Draft2018[Net Keeper Count],MATCH(RosterPlan25[[#This Row],[PLAYER]],Draft2018[PLAYER],0)),0)+IF(RosterPlan25[[#This Row],[KEEPER / RFA]]="K",1,0)</f>
        <v>1</v>
      </c>
      <c r="N156" s="39"/>
      <c r="O156" s="36">
        <f>IF(RosterPlan25[[#This Row],[VAR/G]]&gt;0,ROUND($W$29*RosterPlan25[[#This Row],[VAR/G]],0),0)+1</f>
        <v>1</v>
      </c>
      <c r="P156" s="36">
        <f>RosterPlan25[[#This Row],[Optimal $]]-RosterPlan25[[#This Row],[2019 $]]</f>
        <v>0</v>
      </c>
      <c r="Q156" s="36">
        <f>IF(OR(RosterPlan25[[#This Row],[SOURCE]]="Rookie",RosterPlan25[[#This Row],[POS]]="K"),0,RosterPlan25[[#This Row],[VAR/G]]+3.3)</f>
        <v>3.3</v>
      </c>
      <c r="R156" s="36">
        <f>IF(RosterPlan25[[#This Row],[VAW/G]]&gt;0,ROUND(RosterPlan25[[#This Row],[VAW/G]]*$W$56,0)+1,1)</f>
        <v>17</v>
      </c>
      <c r="S156" s="43">
        <f>RosterPlan25[[#This Row],[VAWG Market $]]-_xlfn.IFNA(RosterPlan25[[#This Row],[2019 $]],1)</f>
        <v>16</v>
      </c>
      <c r="T15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6"/>
      <c r="AL156"/>
      <c r="AM156"/>
      <c r="AN156"/>
      <c r="AO156"/>
      <c r="AP156"/>
    </row>
    <row r="157" spans="1:42" x14ac:dyDescent="0.3">
      <c r="A157" s="36" t="str">
        <f>INDEX(CompositeRoster[display_name],MATCH(RosterPlan25[[#This Row],[PLAYER]],CompositeRoster[full_name],0))</f>
        <v>gregdg82</v>
      </c>
      <c r="B157" t="s">
        <v>14516</v>
      </c>
      <c r="C157" t="str">
        <f>INDEX(CompositeRoster[team],MATCH(RosterPlan25[[#This Row],[PLAYER]],CompositeRoster[full_name],0))&amp;""</f>
        <v/>
      </c>
      <c r="D157" t="str">
        <f>INDEX(CompositeRoster[position],MATCH(RosterPlan25[[#This Row],[PLAYER]],CompositeRoster[full_name],0))&amp;""</f>
        <v/>
      </c>
      <c r="E157" t="str">
        <f>INDEX(CompositeRoster[source],MATCH(RosterPlan25[[#This Row],[PLAYER]],CompositeRoster[full_name],0))</f>
        <v>Draft</v>
      </c>
      <c r="F157" s="42">
        <f>_xlfn.IFNA(INDEX(Draft2018[PRICE], MATCH(RosterPlan25[[#This Row],[PLAYER]],Draft2018[PLAYER],0)),0)</f>
        <v>0</v>
      </c>
      <c r="G157" s="42" t="str">
        <f>_xlfn.IFNA(INDEX(Draft2018[Current Contract],MATCH(RosterPlan25[[#This Row],[PLAYER]],Draft2018[PLAYER],0)),"Undrafted")</f>
        <v>Undrafted</v>
      </c>
      <c r="H157" s="42">
        <f>IF(RosterPlan25[[#This Row],[Contract]]="Rookie","",2018+3-_xlfn.IFNA(INDEX(Draft2018[Net Keeper Count],MATCH(RosterPlan25[[#This Row],[PLAYER]],Draft2018[PLAYER],0)),0))</f>
        <v>2021</v>
      </c>
      <c r="I157" s="42">
        <f>ROUNDDOWN(RosterPlan25[[#This Row],[Optimal $]]*IF(RosterPlan25[Contract]="Rookie",0.3,0.15),0)</f>
        <v>0</v>
      </c>
      <c r="J157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57" s="38">
        <f>_xlfn.IFNA(IF(RosterPlan25[[#This Row],[POS]]="K",0,INDEX(Proj2019[VARG],MATCH(RosterPlan25[[#This Row],[PLAYER]],Proj2019[PLAYER],0))),0)</f>
        <v>0</v>
      </c>
      <c r="L157" s="39" t="s">
        <v>439</v>
      </c>
      <c r="M157" s="36">
        <f>_xlfn.IFNA(INDEX(Draft2018[Net Keeper Count],MATCH(RosterPlan25[[#This Row],[PLAYER]],Draft2018[PLAYER],0)),0)+IF(RosterPlan25[[#This Row],[KEEPER / RFA]]="K",1,0)</f>
        <v>1</v>
      </c>
      <c r="N157" s="39"/>
      <c r="O157" s="36">
        <f>IF(RosterPlan25[[#This Row],[VAR/G]]&gt;0,ROUND($W$29*RosterPlan25[[#This Row],[VAR/G]],0),0)+1</f>
        <v>1</v>
      </c>
      <c r="P157" s="36">
        <f>RosterPlan25[[#This Row],[Optimal $]]-RosterPlan25[[#This Row],[2019 $]]</f>
        <v>0</v>
      </c>
      <c r="Q157" s="36">
        <f>IF(OR(RosterPlan25[[#This Row],[SOURCE]]="Rookie",RosterPlan25[[#This Row],[POS]]="K"),0,RosterPlan25[[#This Row],[VAR/G]]+3.3)</f>
        <v>3.3</v>
      </c>
      <c r="R157" s="36">
        <f>IF(RosterPlan25[[#This Row],[VAW/G]]&gt;0,ROUND(RosterPlan25[[#This Row],[VAW/G]]*$W$56,0)+1,1)</f>
        <v>17</v>
      </c>
      <c r="S157" s="43">
        <f>RosterPlan25[[#This Row],[VAWG Market $]]-_xlfn.IFNA(RosterPlan25[[#This Row],[2019 $]],1)</f>
        <v>16</v>
      </c>
      <c r="T15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7"/>
      <c r="AL157"/>
      <c r="AM157"/>
      <c r="AN157"/>
      <c r="AO157"/>
      <c r="AP157"/>
    </row>
    <row r="158" spans="1:42" x14ac:dyDescent="0.3">
      <c r="A158" s="36" t="str">
        <f>INDEX(CompositeRoster[display_name],MATCH(RosterPlan25[[#This Row],[PLAYER]],CompositeRoster[full_name],0))</f>
        <v>gregdg82</v>
      </c>
      <c r="B158" t="s">
        <v>14526</v>
      </c>
      <c r="C158" t="str">
        <f>INDEX(CompositeRoster[team],MATCH(RosterPlan25[[#This Row],[PLAYER]],CompositeRoster[full_name],0))&amp;""</f>
        <v/>
      </c>
      <c r="D158" t="str">
        <f>INDEX(CompositeRoster[position],MATCH(RosterPlan25[[#This Row],[PLAYER]],CompositeRoster[full_name],0))&amp;""</f>
        <v/>
      </c>
      <c r="E158" s="36" t="str">
        <f>INDEX(CompositeRoster[source],MATCH(RosterPlan25[[#This Row],[PLAYER]],CompositeRoster[full_name],0))</f>
        <v>Draft</v>
      </c>
      <c r="F158" s="42">
        <f>_xlfn.IFNA(INDEX(Draft2018[PRICE], MATCH(RosterPlan25[[#This Row],[PLAYER]],Draft2018[PLAYER],0)),0)</f>
        <v>0</v>
      </c>
      <c r="G158" s="42" t="str">
        <f>_xlfn.IFNA(INDEX(Draft2018[Current Contract],MATCH(RosterPlan25[[#This Row],[PLAYER]],Draft2018[PLAYER],0)),"Undrafted")</f>
        <v>Undrafted</v>
      </c>
      <c r="H158" s="42">
        <f>IF(RosterPlan25[[#This Row],[Contract]]="Rookie","",2018+3-_xlfn.IFNA(INDEX(Draft2018[Net Keeper Count],MATCH(RosterPlan25[[#This Row],[PLAYER]],Draft2018[PLAYER],0)),0))</f>
        <v>2021</v>
      </c>
      <c r="I158" s="42">
        <f>ROUNDDOWN(RosterPlan25[[#This Row],[Optimal $]]*IF(RosterPlan25[Contract]="Rookie",0.3,0.15),0)</f>
        <v>0</v>
      </c>
      <c r="J15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58" s="38">
        <f>_xlfn.IFNA(IF(RosterPlan25[[#This Row],[POS]]="K",0,INDEX(Proj2019[VARG],MATCH(RosterPlan25[[#This Row],[PLAYER]],Proj2019[PLAYER],0))),0)</f>
        <v>0</v>
      </c>
      <c r="L158" s="39" t="s">
        <v>439</v>
      </c>
      <c r="M158" s="36">
        <f>_xlfn.IFNA(INDEX(Draft2018[Net Keeper Count],MATCH(RosterPlan25[[#This Row],[PLAYER]],Draft2018[PLAYER],0)),0)+IF(RosterPlan25[[#This Row],[KEEPER / RFA]]="K",1,0)</f>
        <v>1</v>
      </c>
      <c r="N158" s="39"/>
      <c r="O158">
        <f>IF(RosterPlan25[[#This Row],[VAR/G]]&gt;0,ROUND($W$29*RosterPlan25[[#This Row],[VAR/G]],0),0)+1</f>
        <v>1</v>
      </c>
      <c r="P158" s="36">
        <f>RosterPlan25[[#This Row],[Optimal $]]-RosterPlan25[[#This Row],[2019 $]]</f>
        <v>0</v>
      </c>
      <c r="Q158" s="36">
        <f>IF(OR(RosterPlan25[[#This Row],[SOURCE]]="Rookie",RosterPlan25[[#This Row],[POS]]="K"),0,RosterPlan25[[#This Row],[VAR/G]]+3.3)</f>
        <v>3.3</v>
      </c>
      <c r="R158" s="36">
        <f>IF(RosterPlan25[[#This Row],[VAW/G]]&gt;0,ROUND(RosterPlan25[[#This Row],[VAW/G]]*$W$56,0)+1,1)</f>
        <v>17</v>
      </c>
      <c r="S158" s="43">
        <f>RosterPlan25[[#This Row],[VAWG Market $]]-_xlfn.IFNA(RosterPlan25[[#This Row],[2019 $]],1)</f>
        <v>16</v>
      </c>
      <c r="T15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58"/>
      <c r="AL158"/>
      <c r="AM158"/>
      <c r="AN158"/>
      <c r="AO158"/>
      <c r="AP158"/>
    </row>
    <row r="159" spans="1:42" x14ac:dyDescent="0.3">
      <c r="A159" s="62" t="str">
        <f>INDEX(CompositeRoster[display_name],MATCH(RosterPlan25[[#This Row],[PLAYER]],CompositeRoster[full_name],0))</f>
        <v>hellj85</v>
      </c>
      <c r="B159" t="s">
        <v>6940</v>
      </c>
      <c r="C159" s="62" t="str">
        <f>INDEX(CompositeRoster[team],MATCH(RosterPlan25[[#This Row],[PLAYER]],CompositeRoster[full_name],0))&amp;""</f>
        <v>HOU</v>
      </c>
      <c r="D159" s="62" t="str">
        <f>INDEX(CompositeRoster[position],MATCH(RosterPlan25[[#This Row],[PLAYER]],CompositeRoster[full_name],0))&amp;""</f>
        <v>WR</v>
      </c>
      <c r="E159" s="62" t="str">
        <f>INDEX(CompositeRoster[source],MATCH(RosterPlan25[[#This Row],[PLAYER]],CompositeRoster[full_name],0))</f>
        <v>Roster</v>
      </c>
      <c r="F159" s="63">
        <f>_xlfn.IFNA(INDEX(Draft2018[PRICE], MATCH(RosterPlan25[[#This Row],[PLAYER]],Draft2018[PLAYER],0)),0)</f>
        <v>62</v>
      </c>
      <c r="G159" s="63" t="str">
        <f>_xlfn.IFNA(INDEX(Draft2018[Current Contract],MATCH(RosterPlan25[[#This Row],[PLAYER]],Draft2018[PLAYER],0)),"Undrafted")</f>
        <v>Auction</v>
      </c>
      <c r="H159" s="63">
        <f>IF(RosterPlan25[[#This Row],[Contract]]="Rookie","",2018+3-_xlfn.IFNA(INDEX(Draft2018[Net Keeper Count],MATCH(RosterPlan25[[#This Row],[PLAYER]],Draft2018[PLAYER],0)),0))</f>
        <v>2020</v>
      </c>
      <c r="I159" s="63">
        <f>ROUNDDOWN(RosterPlan25[[#This Row],[Optimal $]]*IF(RosterPlan25[Contract]="Rookie",0.3,0.15),0)</f>
        <v>9</v>
      </c>
      <c r="J159" s="62">
        <f>IF(RosterPlan25[[#This Row],[SOURCE]]="Draft",INDEX(draft_2019[salary],MATCH(RosterPlan25[[#This Row],[PLAYER]],draft_2019[placeholder_name],0)),MAX(RosterPlan25[[#This Row],[Current $]]+RosterPlan25[[#This Row],[$↑ VAR]],1))</f>
        <v>71</v>
      </c>
      <c r="K159" s="49">
        <f>_xlfn.IFNA(IF(RosterPlan25[[#This Row],[POS]]="K",0,INDEX(Proj2019[VARG],MATCH(RosterPlan25[[#This Row],[PLAYER]],Proj2019[PLAYER],0))),0)</f>
        <v>5.8693749999999989</v>
      </c>
      <c r="L159" s="39" t="s">
        <v>439</v>
      </c>
      <c r="M159" s="64">
        <f>_xlfn.IFNA(INDEX(Draft2018[Net Keeper Count],MATCH(RosterPlan25[[#This Row],[PLAYER]],Draft2018[PLAYER],0)),0)+IF(RosterPlan25[[#This Row],[KEEPER / RFA]]="K",1,0)</f>
        <v>2</v>
      </c>
      <c r="N159" s="65"/>
      <c r="O159" s="62">
        <f>IF(RosterPlan25[[#This Row],[VAR/G]]&gt;0,ROUND($W$29*RosterPlan25[[#This Row],[VAR/G]],0),0)+1</f>
        <v>64</v>
      </c>
      <c r="P159" s="62">
        <f>RosterPlan25[[#This Row],[Optimal $]]-RosterPlan25[[#This Row],[2019 $]]</f>
        <v>-7</v>
      </c>
      <c r="Q159" s="66">
        <f>IF(OR(RosterPlan25[[#This Row],[SOURCE]]="Rookie",RosterPlan25[[#This Row],[POS]]="K"),0,RosterPlan25[[#This Row],[VAR/G]]+3.3)</f>
        <v>9.1693749999999987</v>
      </c>
      <c r="R159" s="66">
        <f>IF(RosterPlan25[[#This Row],[VAW/G]]&gt;0,ROUND(RosterPlan25[[#This Row],[VAW/G]]*$W$56,0)+1,1)</f>
        <v>46</v>
      </c>
      <c r="S159" s="67">
        <f>RosterPlan25[[#This Row],[VAWG Market $]]-_xlfn.IFNA(RosterPlan25[[#This Row],[2019 $]],1)</f>
        <v>-25</v>
      </c>
      <c r="T159" s="62">
        <f>IF(RosterPlan25[[#This Row],[VAR/G]]&gt;0,1+ROUND(RosterPlan25[[#This Row],[VAR/G]]*IF(RosterPlan25[[#This Row],[KEEPER / RFA]]="K",($W$34+RosterPlan25[[#This Row],[2019 $]]-1)/($W$25+RosterPlan25[[#This Row],[VAR/G]]),$W$35),0),1)</f>
        <v>89</v>
      </c>
      <c r="AK159"/>
      <c r="AL159"/>
      <c r="AM159"/>
      <c r="AN159"/>
      <c r="AO159"/>
      <c r="AP159"/>
    </row>
    <row r="160" spans="1:42" x14ac:dyDescent="0.3">
      <c r="A160" s="62" t="str">
        <f>INDEX(CompositeRoster[display_name],MATCH(RosterPlan25[[#This Row],[PLAYER]],CompositeRoster[full_name],0))</f>
        <v>hellj85</v>
      </c>
      <c r="B160" t="s">
        <v>6828</v>
      </c>
      <c r="C160" s="62" t="str">
        <f>INDEX(CompositeRoster[team],MATCH(RosterPlan25[[#This Row],[PLAYER]],CompositeRoster[full_name],0))&amp;""</f>
        <v>CIN</v>
      </c>
      <c r="D160" s="62" t="str">
        <f>INDEX(CompositeRoster[position],MATCH(RosterPlan25[[#This Row],[PLAYER]],CompositeRoster[full_name],0))&amp;""</f>
        <v>RB</v>
      </c>
      <c r="E160" s="62" t="str">
        <f>INDEX(CompositeRoster[source],MATCH(RosterPlan25[[#This Row],[PLAYER]],CompositeRoster[full_name],0))</f>
        <v>Roster</v>
      </c>
      <c r="F160" s="63">
        <f>_xlfn.IFNA(INDEX(Draft2018[PRICE], MATCH(RosterPlan25[[#This Row],[PLAYER]],Draft2018[PLAYER],0)),0)</f>
        <v>15</v>
      </c>
      <c r="G160" s="63" t="str">
        <f>_xlfn.IFNA(INDEX(Draft2018[Current Contract],MATCH(RosterPlan25[[#This Row],[PLAYER]],Draft2018[PLAYER],0)),"Undrafted")</f>
        <v>Rookie</v>
      </c>
      <c r="H160" s="63" t="str">
        <f>IF(RosterPlan25[[#This Row],[Contract]]="Rookie","",2018+3-_xlfn.IFNA(INDEX(Draft2018[Net Keeper Count],MATCH(RosterPlan25[[#This Row],[PLAYER]],Draft2018[PLAYER],0)),0))</f>
        <v/>
      </c>
      <c r="I160" s="63">
        <f>ROUNDDOWN(RosterPlan25[[#This Row],[Optimal $]]*IF(RosterPlan25[Contract]="Rookie",0.3,0.15),0)</f>
        <v>17</v>
      </c>
      <c r="J160" s="62">
        <f>IF(RosterPlan25[[#This Row],[SOURCE]]="Draft",INDEX(draft_2019[salary],MATCH(RosterPlan25[[#This Row],[PLAYER]],draft_2019[placeholder_name],0)),MAX(RosterPlan25[[#This Row],[Current $]]+RosterPlan25[[#This Row],[$↑ VAR]],1))</f>
        <v>32</v>
      </c>
      <c r="K160" s="49">
        <f>_xlfn.IFNA(IF(RosterPlan25[[#This Row],[POS]]="K",0,INDEX(Proj2019[VARG],MATCH(RosterPlan25[[#This Row],[PLAYER]],Proj2019[PLAYER],0))),0)</f>
        <v>5.2443749999999998</v>
      </c>
      <c r="L160" s="39" t="s">
        <v>439</v>
      </c>
      <c r="M160" s="64">
        <f>_xlfn.IFNA(INDEX(Draft2018[Net Keeper Count],MATCH(RosterPlan25[[#This Row],[PLAYER]],Draft2018[PLAYER],0)),0)+IF(RosterPlan25[[#This Row],[KEEPER / RFA]]="K",1,0)</f>
        <v>2</v>
      </c>
      <c r="N160" s="65"/>
      <c r="O160" s="62">
        <f>IF(RosterPlan25[[#This Row],[VAR/G]]&gt;0,ROUND($W$29*RosterPlan25[[#This Row],[VAR/G]],0),0)+1</f>
        <v>57</v>
      </c>
      <c r="P160" s="62">
        <f>RosterPlan25[[#This Row],[Optimal $]]-RosterPlan25[[#This Row],[2019 $]]</f>
        <v>25</v>
      </c>
      <c r="Q160" s="66">
        <f>IF(OR(RosterPlan25[[#This Row],[SOURCE]]="Rookie",RosterPlan25[[#This Row],[POS]]="K"),0,RosterPlan25[[#This Row],[VAR/G]]+3.3)</f>
        <v>8.5443749999999987</v>
      </c>
      <c r="R160" s="66">
        <f>IF(RosterPlan25[[#This Row],[VAW/G]]&gt;0,ROUND(RosterPlan25[[#This Row],[VAW/G]]*$W$56,0)+1,1)</f>
        <v>43</v>
      </c>
      <c r="S160" s="67">
        <f>RosterPlan25[[#This Row],[VAWG Market $]]-_xlfn.IFNA(RosterPlan25[[#This Row],[2019 $]],1)</f>
        <v>11</v>
      </c>
      <c r="T160" s="62">
        <f>IF(RosterPlan25[[#This Row],[VAR/G]]&gt;0,1+ROUND(RosterPlan25[[#This Row],[VAR/G]]*IF(RosterPlan25[[#This Row],[KEEPER / RFA]]="K",($W$34+RosterPlan25[[#This Row],[2019 $]]-1)/($W$25+RosterPlan25[[#This Row],[VAR/G]]),$W$35),0),1)</f>
        <v>78</v>
      </c>
      <c r="AK160"/>
      <c r="AL160"/>
      <c r="AM160"/>
      <c r="AN160"/>
      <c r="AO160"/>
      <c r="AP160"/>
    </row>
    <row r="161" spans="1:42" x14ac:dyDescent="0.3">
      <c r="A161" s="62" t="str">
        <f>INDEX(CompositeRoster[display_name],MATCH(RosterPlan25[[#This Row],[PLAYER]],CompositeRoster[full_name],0))</f>
        <v>hellj85</v>
      </c>
      <c r="B161" t="s">
        <v>9747</v>
      </c>
      <c r="C161" s="62" t="str">
        <f>INDEX(CompositeRoster[team],MATCH(RosterPlan25[[#This Row],[PLAYER]],CompositeRoster[full_name],0))&amp;""</f>
        <v>TB</v>
      </c>
      <c r="D161" s="62" t="str">
        <f>INDEX(CompositeRoster[position],MATCH(RosterPlan25[[#This Row],[PLAYER]],CompositeRoster[full_name],0))&amp;""</f>
        <v>WR</v>
      </c>
      <c r="E161" s="62" t="str">
        <f>INDEX(CompositeRoster[source],MATCH(RosterPlan25[[#This Row],[PLAYER]],CompositeRoster[full_name],0))</f>
        <v>Roster</v>
      </c>
      <c r="F161" s="63">
        <f>_xlfn.IFNA(INDEX(Draft2018[PRICE], MATCH(RosterPlan25[[#This Row],[PLAYER]],Draft2018[PLAYER],0)),0)</f>
        <v>75</v>
      </c>
      <c r="G161" s="63" t="str">
        <f>_xlfn.IFNA(INDEX(Draft2018[Current Contract],MATCH(RosterPlan25[[#This Row],[PLAYER]],Draft2018[PLAYER],0)),"Undrafted")</f>
        <v>Auction</v>
      </c>
      <c r="H161" s="63">
        <f>IF(RosterPlan25[[#This Row],[Contract]]="Rookie","",2018+3-_xlfn.IFNA(INDEX(Draft2018[Net Keeper Count],MATCH(RosterPlan25[[#This Row],[PLAYER]],Draft2018[PLAYER],0)),0))</f>
        <v>2021</v>
      </c>
      <c r="I161" s="63">
        <f>ROUNDDOWN(RosterPlan25[[#This Row],[Optimal $]]*IF(RosterPlan25[Contract]="Rookie",0.3,0.15),0)</f>
        <v>7</v>
      </c>
      <c r="J161" s="62">
        <f>IF(RosterPlan25[[#This Row],[SOURCE]]="Draft",INDEX(draft_2019[salary],MATCH(RosterPlan25[[#This Row],[PLAYER]],draft_2019[placeholder_name],0)),MAX(RosterPlan25[[#This Row],[Current $]]+RosterPlan25[[#This Row],[$↑ VAR]],1))</f>
        <v>82</v>
      </c>
      <c r="K161" s="49">
        <f>_xlfn.IFNA(IF(RosterPlan25[[#This Row],[POS]]="K",0,INDEX(Proj2019[VARG],MATCH(RosterPlan25[[#This Row],[PLAYER]],Proj2019[PLAYER],0))),0)</f>
        <v>4.5543749999999994</v>
      </c>
      <c r="L161" s="39" t="s">
        <v>439</v>
      </c>
      <c r="M161" s="64">
        <f>_xlfn.IFNA(INDEX(Draft2018[Net Keeper Count],MATCH(RosterPlan25[[#This Row],[PLAYER]],Draft2018[PLAYER],0)),0)+IF(RosterPlan25[[#This Row],[KEEPER / RFA]]="K",1,0)</f>
        <v>1</v>
      </c>
      <c r="N161" s="65"/>
      <c r="O161" s="62">
        <f>IF(RosterPlan25[[#This Row],[VAR/G]]&gt;0,ROUND($W$29*RosterPlan25[[#This Row],[VAR/G]],0),0)+1</f>
        <v>50</v>
      </c>
      <c r="P161" s="62">
        <f>RosterPlan25[[#This Row],[Optimal $]]-RosterPlan25[[#This Row],[2019 $]]</f>
        <v>-32</v>
      </c>
      <c r="Q161" s="66">
        <f>IF(OR(RosterPlan25[[#This Row],[SOURCE]]="Rookie",RosterPlan25[[#This Row],[POS]]="K"),0,RosterPlan25[[#This Row],[VAR/G]]+3.3)</f>
        <v>7.8543749999999992</v>
      </c>
      <c r="R161" s="66">
        <f>IF(RosterPlan25[[#This Row],[VAW/G]]&gt;0,ROUND(RosterPlan25[[#This Row],[VAW/G]]*$W$56,0)+1,1)</f>
        <v>40</v>
      </c>
      <c r="S161" s="67">
        <f>RosterPlan25[[#This Row],[VAWG Market $]]-_xlfn.IFNA(RosterPlan25[[#This Row],[2019 $]],1)</f>
        <v>-42</v>
      </c>
      <c r="T161" s="62">
        <f>IF(RosterPlan25[[#This Row],[VAR/G]]&gt;0,1+ROUND(RosterPlan25[[#This Row],[VAR/G]]*IF(RosterPlan25[[#This Row],[KEEPER / RFA]]="K",($W$34+RosterPlan25[[#This Row],[2019 $]]-1)/($W$25+RosterPlan25[[#This Row],[VAR/G]]),$W$35),0),1)</f>
        <v>71</v>
      </c>
      <c r="AK161"/>
      <c r="AL161"/>
      <c r="AM161"/>
      <c r="AN161"/>
      <c r="AO161"/>
      <c r="AP161"/>
    </row>
    <row r="162" spans="1:42" x14ac:dyDescent="0.3">
      <c r="A162" s="62" t="str">
        <f>INDEX(CompositeRoster[display_name],MATCH(RosterPlan25[[#This Row],[PLAYER]],CompositeRoster[full_name],0))</f>
        <v>hellj85</v>
      </c>
      <c r="B162" t="s">
        <v>7638</v>
      </c>
      <c r="C162" s="62" t="str">
        <f>INDEX(CompositeRoster[team],MATCH(RosterPlan25[[#This Row],[PLAYER]],CompositeRoster[full_name],0))&amp;""</f>
        <v>JAX</v>
      </c>
      <c r="D162" s="62" t="str">
        <f>INDEX(CompositeRoster[position],MATCH(RosterPlan25[[#This Row],[PLAYER]],CompositeRoster[full_name],0))&amp;""</f>
        <v>RB</v>
      </c>
      <c r="E162" s="62" t="str">
        <f>INDEX(CompositeRoster[source],MATCH(RosterPlan25[[#This Row],[PLAYER]],CompositeRoster[full_name],0))</f>
        <v>Roster</v>
      </c>
      <c r="F162" s="63">
        <f>_xlfn.IFNA(INDEX(Draft2018[PRICE], MATCH(RosterPlan25[[#This Row],[PLAYER]],Draft2018[PLAYER],0)),0)</f>
        <v>25</v>
      </c>
      <c r="G162" s="63" t="str">
        <f>_xlfn.IFNA(INDEX(Draft2018[Current Contract],MATCH(RosterPlan25[[#This Row],[PLAYER]],Draft2018[PLAYER],0)),"Undrafted")</f>
        <v>Rookie</v>
      </c>
      <c r="H162" s="63" t="str">
        <f>IF(RosterPlan25[[#This Row],[Contract]]="Rookie","",2018+3-_xlfn.IFNA(INDEX(Draft2018[Net Keeper Count],MATCH(RosterPlan25[[#This Row],[PLAYER]],Draft2018[PLAYER],0)),0))</f>
        <v/>
      </c>
      <c r="I162" s="63">
        <f>ROUNDDOWN(RosterPlan25[[#This Row],[Optimal $]]*IF(RosterPlan25[Contract]="Rookie",0.3,0.15),0)</f>
        <v>13</v>
      </c>
      <c r="J162" s="62">
        <f>IF(RosterPlan25[[#This Row],[SOURCE]]="Draft",INDEX(draft_2019[salary],MATCH(RosterPlan25[[#This Row],[PLAYER]],draft_2019[placeholder_name],0)),MAX(RosterPlan25[[#This Row],[Current $]]+RosterPlan25[[#This Row],[$↑ VAR]],1))</f>
        <v>38</v>
      </c>
      <c r="K162" s="49">
        <f>_xlfn.IFNA(IF(RosterPlan25[[#This Row],[POS]]="K",0,INDEX(Proj2019[VARG],MATCH(RosterPlan25[[#This Row],[PLAYER]],Proj2019[PLAYER],0))),0)</f>
        <v>4.0425000000000004</v>
      </c>
      <c r="L162" s="39" t="s">
        <v>439</v>
      </c>
      <c r="M162" s="64">
        <f>_xlfn.IFNA(INDEX(Draft2018[Net Keeper Count],MATCH(RosterPlan25[[#This Row],[PLAYER]],Draft2018[PLAYER],0)),0)+IF(RosterPlan25[[#This Row],[KEEPER / RFA]]="K",1,0)</f>
        <v>2</v>
      </c>
      <c r="N162" s="65"/>
      <c r="O162" s="62">
        <f>IF(RosterPlan25[[#This Row],[VAR/G]]&gt;0,ROUND($W$29*RosterPlan25[[#This Row],[VAR/G]],0),0)+1</f>
        <v>45</v>
      </c>
      <c r="P162" s="62">
        <f>RosterPlan25[[#This Row],[Optimal $]]-RosterPlan25[[#This Row],[2019 $]]</f>
        <v>7</v>
      </c>
      <c r="Q162" s="66">
        <f>IF(OR(RosterPlan25[[#This Row],[SOURCE]]="Rookie",RosterPlan25[[#This Row],[POS]]="K"),0,RosterPlan25[[#This Row],[VAR/G]]+3.3)</f>
        <v>7.3425000000000002</v>
      </c>
      <c r="R162" s="66">
        <f>IF(RosterPlan25[[#This Row],[VAW/G]]&gt;0,ROUND(RosterPlan25[[#This Row],[VAW/G]]*$W$56,0)+1,1)</f>
        <v>37</v>
      </c>
      <c r="S162" s="67">
        <f>RosterPlan25[[#This Row],[VAWG Market $]]-_xlfn.IFNA(RosterPlan25[[#This Row],[2019 $]],1)</f>
        <v>-1</v>
      </c>
      <c r="T162" s="62">
        <f>IF(RosterPlan25[[#This Row],[VAR/G]]&gt;0,1+ROUND(RosterPlan25[[#This Row],[VAR/G]]*IF(RosterPlan25[[#This Row],[KEEPER / RFA]]="K",($W$34+RosterPlan25[[#This Row],[2019 $]]-1)/($W$25+RosterPlan25[[#This Row],[VAR/G]]),$W$35),0),1)</f>
        <v>62</v>
      </c>
      <c r="AK162"/>
      <c r="AL162"/>
      <c r="AM162"/>
      <c r="AN162"/>
      <c r="AO162"/>
      <c r="AP162"/>
    </row>
    <row r="163" spans="1:42" x14ac:dyDescent="0.3">
      <c r="A163" s="62" t="str">
        <f>INDEX(CompositeRoster[display_name],MATCH(RosterPlan25[[#This Row],[PLAYER]],CompositeRoster[full_name],0))</f>
        <v>hellj85</v>
      </c>
      <c r="B163" t="s">
        <v>4468</v>
      </c>
      <c r="C163" s="62" t="str">
        <f>INDEX(CompositeRoster[team],MATCH(RosterPlan25[[#This Row],[PLAYER]],CompositeRoster[full_name],0))&amp;""</f>
        <v>ATL</v>
      </c>
      <c r="D163" s="62" t="str">
        <f>INDEX(CompositeRoster[position],MATCH(RosterPlan25[[#This Row],[PLAYER]],CompositeRoster[full_name],0))&amp;""</f>
        <v>RB</v>
      </c>
      <c r="E163" s="62" t="str">
        <f>INDEX(CompositeRoster[source],MATCH(RosterPlan25[[#This Row],[PLAYER]],CompositeRoster[full_name],0))</f>
        <v>Roster</v>
      </c>
      <c r="F163" s="63">
        <f>_xlfn.IFNA(INDEX(Draft2018[PRICE], MATCH(RosterPlan25[[#This Row],[PLAYER]],Draft2018[PLAYER],0)),0)</f>
        <v>69</v>
      </c>
      <c r="G163" s="63" t="str">
        <f>_xlfn.IFNA(INDEX(Draft2018[Current Contract],MATCH(RosterPlan25[[#This Row],[PLAYER]],Draft2018[PLAYER],0)),"Undrafted")</f>
        <v>Auction</v>
      </c>
      <c r="H163" s="63">
        <f>IF(RosterPlan25[[#This Row],[Contract]]="Rookie","",2018+3-_xlfn.IFNA(INDEX(Draft2018[Net Keeper Count],MATCH(RosterPlan25[[#This Row],[PLAYER]],Draft2018[PLAYER],0)),0))</f>
        <v>2019</v>
      </c>
      <c r="I163" s="63">
        <f>ROUNDDOWN(RosterPlan25[[#This Row],[Optimal $]]*IF(RosterPlan25[Contract]="Rookie",0.3,0.15),0)</f>
        <v>5</v>
      </c>
      <c r="J163" s="62">
        <f>IF(RosterPlan25[[#This Row],[SOURCE]]="Draft",INDEX(draft_2019[salary],MATCH(RosterPlan25[[#This Row],[PLAYER]],draft_2019[placeholder_name],0)),MAX(RosterPlan25[[#This Row],[Current $]]+RosterPlan25[[#This Row],[$↑ VAR]],1))</f>
        <v>74</v>
      </c>
      <c r="K163" s="49">
        <f>_xlfn.IFNA(IF(RosterPlan25[[#This Row],[POS]]="K",0,INDEX(Proj2019[VARG],MATCH(RosterPlan25[[#This Row],[PLAYER]],Proj2019[PLAYER],0))),0)</f>
        <v>3.2768750000000004</v>
      </c>
      <c r="L163" s="39"/>
      <c r="M163" s="64">
        <f>_xlfn.IFNA(INDEX(Draft2018[Net Keeper Count],MATCH(RosterPlan25[[#This Row],[PLAYER]],Draft2018[PLAYER],0)),0)+IF(RosterPlan25[[#This Row],[KEEPER / RFA]]="K",1,0)</f>
        <v>2</v>
      </c>
      <c r="N163" s="65"/>
      <c r="O163" s="62">
        <f>IF(RosterPlan25[[#This Row],[VAR/G]]&gt;0,ROUND($W$29*RosterPlan25[[#This Row],[VAR/G]],0),0)+1</f>
        <v>36</v>
      </c>
      <c r="P163" s="62">
        <f>RosterPlan25[[#This Row],[Optimal $]]-RosterPlan25[[#This Row],[2019 $]]</f>
        <v>-38</v>
      </c>
      <c r="Q163" s="66">
        <f>IF(OR(RosterPlan25[[#This Row],[SOURCE]]="Rookie",RosterPlan25[[#This Row],[POS]]="K"),0,RosterPlan25[[#This Row],[VAR/G]]+3.3)</f>
        <v>6.5768750000000002</v>
      </c>
      <c r="R163" s="66">
        <f>IF(RosterPlan25[[#This Row],[VAW/G]]&gt;0,ROUND(RosterPlan25[[#This Row],[VAW/G]]*$W$56,0)+1,1)</f>
        <v>33</v>
      </c>
      <c r="S163" s="67">
        <f>RosterPlan25[[#This Row],[VAWG Market $]]-_xlfn.IFNA(RosterPlan25[[#This Row],[2019 $]],1)</f>
        <v>-41</v>
      </c>
      <c r="T163" s="62">
        <f>IF(RosterPlan25[[#This Row],[VAR/G]]&gt;0,1+ROUND(RosterPlan25[[#This Row],[VAR/G]]*IF(RosterPlan25[[#This Row],[KEEPER / RFA]]="K",($W$34+RosterPlan25[[#This Row],[2019 $]]-1)/($W$25+RosterPlan25[[#This Row],[VAR/G]]),$W$35),0),1)</f>
        <v>51</v>
      </c>
      <c r="AK163"/>
      <c r="AL163"/>
      <c r="AM163"/>
      <c r="AN163"/>
      <c r="AO163"/>
      <c r="AP163"/>
    </row>
    <row r="164" spans="1:42" x14ac:dyDescent="0.3">
      <c r="A164" s="62" t="str">
        <f>INDEX(CompositeRoster[display_name],MATCH(RosterPlan25[[#This Row],[PLAYER]],CompositeRoster[full_name],0))</f>
        <v>hellj85</v>
      </c>
      <c r="B164" t="s">
        <v>3093</v>
      </c>
      <c r="C164" s="62" t="str">
        <f>INDEX(CompositeRoster[team],MATCH(RosterPlan25[[#This Row],[PLAYER]],CompositeRoster[full_name],0))&amp;""</f>
        <v>BAL</v>
      </c>
      <c r="D164" s="62" t="str">
        <f>INDEX(CompositeRoster[position],MATCH(RosterPlan25[[#This Row],[PLAYER]],CompositeRoster[full_name],0))&amp;""</f>
        <v>RB</v>
      </c>
      <c r="E164" s="62" t="str">
        <f>INDEX(CompositeRoster[source],MATCH(RosterPlan25[[#This Row],[PLAYER]],CompositeRoster[full_name],0))</f>
        <v>Roster</v>
      </c>
      <c r="F164" s="63">
        <f>_xlfn.IFNA(INDEX(Draft2018[PRICE], MATCH(RosterPlan25[[#This Row],[PLAYER]],Draft2018[PLAYER],0)),0)</f>
        <v>56</v>
      </c>
      <c r="G164" s="63" t="str">
        <f>_xlfn.IFNA(INDEX(Draft2018[Current Contract],MATCH(RosterPlan25[[#This Row],[PLAYER]],Draft2018[PLAYER],0)),"Undrafted")</f>
        <v>Auction</v>
      </c>
      <c r="H164" s="63">
        <f>IF(RosterPlan25[[#This Row],[Contract]]="Rookie","",2018+3-_xlfn.IFNA(INDEX(Draft2018[Net Keeper Count],MATCH(RosterPlan25[[#This Row],[PLAYER]],Draft2018[PLAYER],0)),0))</f>
        <v>2021</v>
      </c>
      <c r="I164" s="63">
        <f>ROUNDDOWN(RosterPlan25[[#This Row],[Optimal $]]*IF(RosterPlan25[Contract]="Rookie",0.3,0.15),0)</f>
        <v>3</v>
      </c>
      <c r="J164" s="62">
        <f>IF(RosterPlan25[[#This Row],[SOURCE]]="Draft",INDEX(draft_2019[salary],MATCH(RosterPlan25[[#This Row],[PLAYER]],draft_2019[placeholder_name],0)),MAX(RosterPlan25[[#This Row],[Current $]]+RosterPlan25[[#This Row],[$↑ VAR]],1))</f>
        <v>59</v>
      </c>
      <c r="K164" s="49">
        <f>_xlfn.IFNA(IF(RosterPlan25[[#This Row],[POS]]="K",0,INDEX(Proj2019[VARG],MATCH(RosterPlan25[[#This Row],[PLAYER]],Proj2019[PLAYER],0))),0)</f>
        <v>1.9924999999999979</v>
      </c>
      <c r="L164" s="39"/>
      <c r="M164" s="64">
        <f>_xlfn.IFNA(INDEX(Draft2018[Net Keeper Count],MATCH(RosterPlan25[[#This Row],[PLAYER]],Draft2018[PLAYER],0)),0)+IF(RosterPlan25[[#This Row],[KEEPER / RFA]]="K",1,0)</f>
        <v>0</v>
      </c>
      <c r="N164" s="65"/>
      <c r="O164" s="62">
        <f>IF(RosterPlan25[[#This Row],[VAR/G]]&gt;0,ROUND($W$29*RosterPlan25[[#This Row],[VAR/G]],0),0)+1</f>
        <v>22</v>
      </c>
      <c r="P164" s="62">
        <f>RosterPlan25[[#This Row],[Optimal $]]-RosterPlan25[[#This Row],[2019 $]]</f>
        <v>-37</v>
      </c>
      <c r="Q164" s="66">
        <f>IF(OR(RosterPlan25[[#This Row],[SOURCE]]="Rookie",RosterPlan25[[#This Row],[POS]]="K"),0,RosterPlan25[[#This Row],[VAR/G]]+3.3)</f>
        <v>5.2924999999999978</v>
      </c>
      <c r="R164" s="66">
        <f>IF(RosterPlan25[[#This Row],[VAW/G]]&gt;0,ROUND(RosterPlan25[[#This Row],[VAW/G]]*$W$56,0)+1,1)</f>
        <v>27</v>
      </c>
      <c r="S164" s="67">
        <f>RosterPlan25[[#This Row],[VAWG Market $]]-_xlfn.IFNA(RosterPlan25[[#This Row],[2019 $]],1)</f>
        <v>-32</v>
      </c>
      <c r="T164" s="62">
        <f>IF(RosterPlan25[[#This Row],[VAR/G]]&gt;0,1+ROUND(RosterPlan25[[#This Row],[VAR/G]]*IF(RosterPlan25[[#This Row],[KEEPER / RFA]]="K",($W$34+RosterPlan25[[#This Row],[2019 $]]-1)/($W$25+RosterPlan25[[#This Row],[VAR/G]]),$W$35),0),1)</f>
        <v>31</v>
      </c>
      <c r="AK164"/>
      <c r="AL164"/>
      <c r="AM164"/>
      <c r="AN164"/>
      <c r="AO164"/>
      <c r="AP164"/>
    </row>
    <row r="165" spans="1:42" x14ac:dyDescent="0.3">
      <c r="A165" s="62" t="str">
        <f>INDEX(CompositeRoster[display_name],MATCH(RosterPlan25[[#This Row],[PLAYER]],CompositeRoster[full_name],0))</f>
        <v>hellj85</v>
      </c>
      <c r="B165" t="s">
        <v>10362</v>
      </c>
      <c r="C165" s="62" t="str">
        <f>INDEX(CompositeRoster[team],MATCH(RosterPlan25[[#This Row],[PLAYER]],CompositeRoster[full_name],0))&amp;""</f>
        <v>DET</v>
      </c>
      <c r="D165" s="62" t="str">
        <f>INDEX(CompositeRoster[position],MATCH(RosterPlan25[[#This Row],[PLAYER]],CompositeRoster[full_name],0))&amp;""</f>
        <v>WR</v>
      </c>
      <c r="E165" s="62" t="str">
        <f>INDEX(CompositeRoster[source],MATCH(RosterPlan25[[#This Row],[PLAYER]],CompositeRoster[full_name],0))</f>
        <v>Roster</v>
      </c>
      <c r="F165" s="63">
        <f>_xlfn.IFNA(INDEX(Draft2018[PRICE], MATCH(RosterPlan25[[#This Row],[PLAYER]],Draft2018[PLAYER],0)),0)</f>
        <v>4</v>
      </c>
      <c r="G165" s="63" t="str">
        <f>_xlfn.IFNA(INDEX(Draft2018[Current Contract],MATCH(RosterPlan25[[#This Row],[PLAYER]],Draft2018[PLAYER],0)),"Undrafted")</f>
        <v>Rookie</v>
      </c>
      <c r="H165" s="63" t="str">
        <f>IF(RosterPlan25[[#This Row],[Contract]]="Rookie","",2018+3-_xlfn.IFNA(INDEX(Draft2018[Net Keeper Count],MATCH(RosterPlan25[[#This Row],[PLAYER]],Draft2018[PLAYER],0)),0))</f>
        <v/>
      </c>
      <c r="I165" s="63">
        <f>ROUNDDOWN(RosterPlan25[[#This Row],[Optimal $]]*IF(RosterPlan25[Contract]="Rookie",0.3,0.15),0)</f>
        <v>6</v>
      </c>
      <c r="J165" s="62">
        <f>IF(RosterPlan25[[#This Row],[SOURCE]]="Draft",INDEX(draft_2019[salary],MATCH(RosterPlan25[[#This Row],[PLAYER]],draft_2019[placeholder_name],0)),MAX(RosterPlan25[[#This Row],[Current $]]+RosterPlan25[[#This Row],[$↑ VAR]],1))</f>
        <v>10</v>
      </c>
      <c r="K165" s="49">
        <f>_xlfn.IFNA(IF(RosterPlan25[[#This Row],[POS]]="K",0,INDEX(Proj2019[VARG],MATCH(RosterPlan25[[#This Row],[PLAYER]],Proj2019[PLAYER],0))),0)</f>
        <v>1.9893749999999999</v>
      </c>
      <c r="L165" s="39" t="s">
        <v>439</v>
      </c>
      <c r="M165" s="64">
        <f>_xlfn.IFNA(INDEX(Draft2018[Net Keeper Count],MATCH(RosterPlan25[[#This Row],[PLAYER]],Draft2018[PLAYER],0)),0)+IF(RosterPlan25[[#This Row],[KEEPER / RFA]]="K",1,0)</f>
        <v>2</v>
      </c>
      <c r="N165" s="65"/>
      <c r="O165" s="62">
        <f>IF(RosterPlan25[[#This Row],[VAR/G]]&gt;0,ROUND($W$29*RosterPlan25[[#This Row],[VAR/G]],0),0)+1</f>
        <v>22</v>
      </c>
      <c r="P165" s="62">
        <f>RosterPlan25[[#This Row],[Optimal $]]-RosterPlan25[[#This Row],[2019 $]]</f>
        <v>12</v>
      </c>
      <c r="Q165" s="66">
        <f>IF(OR(RosterPlan25[[#This Row],[SOURCE]]="Rookie",RosterPlan25[[#This Row],[POS]]="K"),0,RosterPlan25[[#This Row],[VAR/G]]+3.3)</f>
        <v>5.2893749999999997</v>
      </c>
      <c r="R165" s="66">
        <f>IF(RosterPlan25[[#This Row],[VAW/G]]&gt;0,ROUND(RosterPlan25[[#This Row],[VAW/G]]*$W$56,0)+1,1)</f>
        <v>27</v>
      </c>
      <c r="S165" s="67">
        <f>RosterPlan25[[#This Row],[VAWG Market $]]-_xlfn.IFNA(RosterPlan25[[#This Row],[2019 $]],1)</f>
        <v>17</v>
      </c>
      <c r="T165" s="62">
        <f>IF(RosterPlan25[[#This Row],[VAR/G]]&gt;0,1+ROUND(RosterPlan25[[#This Row],[VAR/G]]*IF(RosterPlan25[[#This Row],[KEEPER / RFA]]="K",($W$34+RosterPlan25[[#This Row],[2019 $]]-1)/($W$25+RosterPlan25[[#This Row],[VAR/G]]),$W$35),0),1)</f>
        <v>31</v>
      </c>
      <c r="AK165"/>
      <c r="AL165"/>
      <c r="AM165"/>
      <c r="AN165"/>
      <c r="AO165"/>
      <c r="AP165"/>
    </row>
    <row r="166" spans="1:42" x14ac:dyDescent="0.3">
      <c r="A166" s="62" t="str">
        <f>INDEX(CompositeRoster[display_name],MATCH(RosterPlan25[[#This Row],[PLAYER]],CompositeRoster[full_name],0))</f>
        <v>hellj85</v>
      </c>
      <c r="B166" t="s">
        <v>5848</v>
      </c>
      <c r="C166" s="62" t="str">
        <f>INDEX(CompositeRoster[team],MATCH(RosterPlan25[[#This Row],[PLAYER]],CompositeRoster[full_name],0))&amp;""</f>
        <v>NYG</v>
      </c>
      <c r="D166" s="62" t="str">
        <f>INDEX(CompositeRoster[position],MATCH(RosterPlan25[[#This Row],[PLAYER]],CompositeRoster[full_name],0))&amp;""</f>
        <v>TE</v>
      </c>
      <c r="E166" s="62" t="str">
        <f>INDEX(CompositeRoster[source],MATCH(RosterPlan25[[#This Row],[PLAYER]],CompositeRoster[full_name],0))</f>
        <v>Roster</v>
      </c>
      <c r="F166" s="63">
        <f>_xlfn.IFNA(INDEX(Draft2018[PRICE], MATCH(RosterPlan25[[#This Row],[PLAYER]],Draft2018[PLAYER],0)),0)</f>
        <v>10</v>
      </c>
      <c r="G166" s="63" t="str">
        <f>_xlfn.IFNA(INDEX(Draft2018[Current Contract],MATCH(RosterPlan25[[#This Row],[PLAYER]],Draft2018[PLAYER],0)),"Undrafted")</f>
        <v>Rookie</v>
      </c>
      <c r="H166" s="63" t="str">
        <f>IF(RosterPlan25[[#This Row],[Contract]]="Rookie","",2018+3-_xlfn.IFNA(INDEX(Draft2018[Net Keeper Count],MATCH(RosterPlan25[[#This Row],[PLAYER]],Draft2018[PLAYER],0)),0))</f>
        <v/>
      </c>
      <c r="I166" s="63">
        <f>ROUNDDOWN(RosterPlan25[[#This Row],[Optimal $]]*IF(RosterPlan25[Contract]="Rookie",0.3,0.15),0)</f>
        <v>6</v>
      </c>
      <c r="J166" s="62">
        <f>IF(RosterPlan25[[#This Row],[SOURCE]]="Draft",INDEX(draft_2019[salary],MATCH(RosterPlan25[[#This Row],[PLAYER]],draft_2019[placeholder_name],0)),MAX(RosterPlan25[[#This Row],[Current $]]+RosterPlan25[[#This Row],[$↑ VAR]],1))</f>
        <v>16</v>
      </c>
      <c r="K166" s="49">
        <f>_xlfn.IFNA(IF(RosterPlan25[[#This Row],[POS]]="K",0,INDEX(Proj2019[VARG],MATCH(RosterPlan25[[#This Row],[PLAYER]],Proj2019[PLAYER],0))),0)</f>
        <v>1.9356249999999999</v>
      </c>
      <c r="L166" s="39" t="s">
        <v>439</v>
      </c>
      <c r="M166" s="64">
        <f>_xlfn.IFNA(INDEX(Draft2018[Net Keeper Count],MATCH(RosterPlan25[[#This Row],[PLAYER]],Draft2018[PLAYER],0)),0)+IF(RosterPlan25[[#This Row],[KEEPER / RFA]]="K",1,0)</f>
        <v>2</v>
      </c>
      <c r="N166" s="65"/>
      <c r="O166" s="62">
        <f>IF(RosterPlan25[[#This Row],[VAR/G]]&gt;0,ROUND($W$29*RosterPlan25[[#This Row],[VAR/G]],0),0)+1</f>
        <v>22</v>
      </c>
      <c r="P166" s="62">
        <f>RosterPlan25[[#This Row],[Optimal $]]-RosterPlan25[[#This Row],[2019 $]]</f>
        <v>6</v>
      </c>
      <c r="Q166" s="66">
        <f>IF(OR(RosterPlan25[[#This Row],[SOURCE]]="Rookie",RosterPlan25[[#This Row],[POS]]="K"),0,RosterPlan25[[#This Row],[VAR/G]]+3.3)</f>
        <v>5.2356249999999998</v>
      </c>
      <c r="R166" s="66">
        <f>IF(RosterPlan25[[#This Row],[VAW/G]]&gt;0,ROUND(RosterPlan25[[#This Row],[VAW/G]]*$W$56,0)+1,1)</f>
        <v>27</v>
      </c>
      <c r="S166" s="67">
        <f>RosterPlan25[[#This Row],[VAWG Market $]]-_xlfn.IFNA(RosterPlan25[[#This Row],[2019 $]],1)</f>
        <v>11</v>
      </c>
      <c r="T166" s="62">
        <f>IF(RosterPlan25[[#This Row],[VAR/G]]&gt;0,1+ROUND(RosterPlan25[[#This Row],[VAR/G]]*IF(RosterPlan25[[#This Row],[KEEPER / RFA]]="K",($W$34+RosterPlan25[[#This Row],[2019 $]]-1)/($W$25+RosterPlan25[[#This Row],[VAR/G]]),$W$35),0),1)</f>
        <v>30</v>
      </c>
      <c r="AK166"/>
      <c r="AL166"/>
      <c r="AM166"/>
      <c r="AN166"/>
      <c r="AO166"/>
      <c r="AP166"/>
    </row>
    <row r="167" spans="1:42" x14ac:dyDescent="0.3">
      <c r="A167" s="62" t="str">
        <f>INDEX(CompositeRoster[display_name],MATCH(RosterPlan25[[#This Row],[PLAYER]],CompositeRoster[full_name],0))</f>
        <v>hellj85</v>
      </c>
      <c r="B167" t="s">
        <v>8145</v>
      </c>
      <c r="C167" s="62" t="str">
        <f>INDEX(CompositeRoster[team],MATCH(RosterPlan25[[#This Row],[PLAYER]],CompositeRoster[full_name],0))&amp;""</f>
        <v>CIN</v>
      </c>
      <c r="D167" s="62" t="str">
        <f>INDEX(CompositeRoster[position],MATCH(RosterPlan25[[#This Row],[PLAYER]],CompositeRoster[full_name],0))&amp;""</f>
        <v>WR</v>
      </c>
      <c r="E167" s="62" t="str">
        <f>INDEX(CompositeRoster[source],MATCH(RosterPlan25[[#This Row],[PLAYER]],CompositeRoster[full_name],0))</f>
        <v>Roster</v>
      </c>
      <c r="F167" s="63">
        <f>_xlfn.IFNA(INDEX(Draft2018[PRICE], MATCH(RosterPlan25[[#This Row],[PLAYER]],Draft2018[PLAYER],0)),0)</f>
        <v>0</v>
      </c>
      <c r="G167" s="63" t="str">
        <f>_xlfn.IFNA(INDEX(Draft2018[Current Contract],MATCH(RosterPlan25[[#This Row],[PLAYER]],Draft2018[PLAYER],0)),"Undrafted")</f>
        <v>Undrafted</v>
      </c>
      <c r="H167" s="63">
        <f>IF(RosterPlan25[[#This Row],[Contract]]="Rookie","",2018+3-_xlfn.IFNA(INDEX(Draft2018[Net Keeper Count],MATCH(RosterPlan25[[#This Row],[PLAYER]],Draft2018[PLAYER],0)),0))</f>
        <v>2021</v>
      </c>
      <c r="I167" s="63">
        <f>ROUNDDOWN(RosterPlan25[[#This Row],[Optimal $]]*IF(RosterPlan25[Contract]="Rookie",0.3,0.15),0)</f>
        <v>1</v>
      </c>
      <c r="J167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67" s="49">
        <f>_xlfn.IFNA(IF(RosterPlan25[[#This Row],[POS]]="K",0,INDEX(Proj2019[VARG],MATCH(RosterPlan25[[#This Row],[PLAYER]],Proj2019[PLAYER],0))),0)</f>
        <v>0.84562499999999918</v>
      </c>
      <c r="L167" s="39" t="s">
        <v>439</v>
      </c>
      <c r="M167" s="64">
        <f>_xlfn.IFNA(INDEX(Draft2018[Net Keeper Count],MATCH(RosterPlan25[[#This Row],[PLAYER]],Draft2018[PLAYER],0)),0)+IF(RosterPlan25[[#This Row],[KEEPER / RFA]]="K",1,0)</f>
        <v>1</v>
      </c>
      <c r="N167" s="65"/>
      <c r="O167" s="62">
        <f>IF(RosterPlan25[[#This Row],[VAR/G]]&gt;0,ROUND($W$29*RosterPlan25[[#This Row],[VAR/G]],0),0)+1</f>
        <v>10</v>
      </c>
      <c r="P167" s="62">
        <f>RosterPlan25[[#This Row],[Optimal $]]-RosterPlan25[[#This Row],[2019 $]]</f>
        <v>9</v>
      </c>
      <c r="Q167" s="66">
        <f>IF(OR(RosterPlan25[[#This Row],[SOURCE]]="Rookie",RosterPlan25[[#This Row],[POS]]="K"),0,RosterPlan25[[#This Row],[VAR/G]]+3.3)</f>
        <v>4.145624999999999</v>
      </c>
      <c r="R167" s="66">
        <f>IF(RosterPlan25[[#This Row],[VAW/G]]&gt;0,ROUND(RosterPlan25[[#This Row],[VAW/G]]*$W$56,0)+1,1)</f>
        <v>21</v>
      </c>
      <c r="S167" s="67">
        <f>RosterPlan25[[#This Row],[VAWG Market $]]-_xlfn.IFNA(RosterPlan25[[#This Row],[2019 $]],1)</f>
        <v>20</v>
      </c>
      <c r="T167" s="62">
        <f>IF(RosterPlan25[[#This Row],[VAR/G]]&gt;0,1+ROUND(RosterPlan25[[#This Row],[VAR/G]]*IF(RosterPlan25[[#This Row],[KEEPER / RFA]]="K",($W$34+RosterPlan25[[#This Row],[2019 $]]-1)/($W$25+RosterPlan25[[#This Row],[VAR/G]]),$W$35),0),1)</f>
        <v>14</v>
      </c>
      <c r="AK167"/>
      <c r="AL167"/>
      <c r="AM167"/>
      <c r="AN167"/>
      <c r="AO167"/>
      <c r="AP167"/>
    </row>
    <row r="168" spans="1:42" x14ac:dyDescent="0.3">
      <c r="A168" s="62" t="str">
        <f>INDEX(CompositeRoster[display_name],MATCH(RosterPlan25[[#This Row],[PLAYER]],CompositeRoster[full_name],0))</f>
        <v>hellj85</v>
      </c>
      <c r="B168" t="s">
        <v>3454</v>
      </c>
      <c r="C168" s="62" t="str">
        <f>INDEX(CompositeRoster[team],MATCH(RosterPlan25[[#This Row],[PLAYER]],CompositeRoster[full_name],0))&amp;""</f>
        <v>PIT</v>
      </c>
      <c r="D168" s="62" t="str">
        <f>INDEX(CompositeRoster[position],MATCH(RosterPlan25[[#This Row],[PLAYER]],CompositeRoster[full_name],0))&amp;""</f>
        <v>TE</v>
      </c>
      <c r="E168" s="62" t="str">
        <f>INDEX(CompositeRoster[source],MATCH(RosterPlan25[[#This Row],[PLAYER]],CompositeRoster[full_name],0))</f>
        <v>Roster</v>
      </c>
      <c r="F168" s="63">
        <f>_xlfn.IFNA(INDEX(Draft2018[PRICE], MATCH(RosterPlan25[[#This Row],[PLAYER]],Draft2018[PLAYER],0)),0)</f>
        <v>0</v>
      </c>
      <c r="G168" s="63" t="str">
        <f>_xlfn.IFNA(INDEX(Draft2018[Current Contract],MATCH(RosterPlan25[[#This Row],[PLAYER]],Draft2018[PLAYER],0)),"Undrafted")</f>
        <v>Undrafted</v>
      </c>
      <c r="H168" s="63">
        <f>IF(RosterPlan25[[#This Row],[Contract]]="Rookie","",2018+3-_xlfn.IFNA(INDEX(Draft2018[Net Keeper Count],MATCH(RosterPlan25[[#This Row],[PLAYER]],Draft2018[PLAYER],0)),0))</f>
        <v>2021</v>
      </c>
      <c r="I168" s="63">
        <f>ROUNDDOWN(RosterPlan25[[#This Row],[Optimal $]]*IF(RosterPlan25[Contract]="Rookie",0.3,0.15),0)</f>
        <v>0</v>
      </c>
      <c r="J168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68" s="49">
        <f>_xlfn.IFNA(IF(RosterPlan25[[#This Row],[POS]]="K",0,INDEX(Proj2019[VARG],MATCH(RosterPlan25[[#This Row],[PLAYER]],Proj2019[PLAYER],0))),0)</f>
        <v>0.44437499999999996</v>
      </c>
      <c r="L168" s="39" t="s">
        <v>439</v>
      </c>
      <c r="M168" s="64">
        <f>_xlfn.IFNA(INDEX(Draft2018[Net Keeper Count],MATCH(RosterPlan25[[#This Row],[PLAYER]],Draft2018[PLAYER],0)),0)+IF(RosterPlan25[[#This Row],[KEEPER / RFA]]="K",1,0)</f>
        <v>1</v>
      </c>
      <c r="N168" s="65"/>
      <c r="O168" s="62">
        <f>IF(RosterPlan25[[#This Row],[VAR/G]]&gt;0,ROUND($W$29*RosterPlan25[[#This Row],[VAR/G]],0),0)+1</f>
        <v>6</v>
      </c>
      <c r="P168" s="62">
        <f>RosterPlan25[[#This Row],[Optimal $]]-RosterPlan25[[#This Row],[2019 $]]</f>
        <v>5</v>
      </c>
      <c r="Q168" s="66">
        <f>IF(OR(RosterPlan25[[#This Row],[SOURCE]]="Rookie",RosterPlan25[[#This Row],[POS]]="K"),0,RosterPlan25[[#This Row],[VAR/G]]+3.3)</f>
        <v>3.7443749999999998</v>
      </c>
      <c r="R168" s="66">
        <f>IF(RosterPlan25[[#This Row],[VAW/G]]&gt;0,ROUND(RosterPlan25[[#This Row],[VAW/G]]*$W$56,0)+1,1)</f>
        <v>19</v>
      </c>
      <c r="S168" s="67">
        <f>RosterPlan25[[#This Row],[VAWG Market $]]-_xlfn.IFNA(RosterPlan25[[#This Row],[2019 $]],1)</f>
        <v>18</v>
      </c>
      <c r="T168" s="62">
        <f>IF(RosterPlan25[[#This Row],[VAR/G]]&gt;0,1+ROUND(RosterPlan25[[#This Row],[VAR/G]]*IF(RosterPlan25[[#This Row],[KEEPER / RFA]]="K",($W$34+RosterPlan25[[#This Row],[2019 $]]-1)/($W$25+RosterPlan25[[#This Row],[VAR/G]]),$W$35),0),1)</f>
        <v>8</v>
      </c>
      <c r="AK168"/>
      <c r="AL168"/>
      <c r="AM168"/>
      <c r="AN168"/>
      <c r="AO168"/>
      <c r="AP168"/>
    </row>
    <row r="169" spans="1:42" x14ac:dyDescent="0.3">
      <c r="A169" s="62" t="str">
        <f>INDEX(CompositeRoster[display_name],MATCH(RosterPlan25[[#This Row],[PLAYER]],CompositeRoster[full_name],0))</f>
        <v>hellj85</v>
      </c>
      <c r="B169" t="s">
        <v>10726</v>
      </c>
      <c r="C169" s="62" t="str">
        <f>INDEX(CompositeRoster[team],MATCH(RosterPlan25[[#This Row],[PLAYER]],CompositeRoster[full_name],0))&amp;""</f>
        <v>LAR</v>
      </c>
      <c r="D169" s="62" t="str">
        <f>INDEX(CompositeRoster[position],MATCH(RosterPlan25[[#This Row],[PLAYER]],CompositeRoster[full_name],0))&amp;""</f>
        <v>QB</v>
      </c>
      <c r="E169" s="62" t="str">
        <f>INDEX(CompositeRoster[source],MATCH(RosterPlan25[[#This Row],[PLAYER]],CompositeRoster[full_name],0))</f>
        <v>Roster</v>
      </c>
      <c r="F169" s="63">
        <f>_xlfn.IFNA(INDEX(Draft2018[PRICE], MATCH(RosterPlan25[[#This Row],[PLAYER]],Draft2018[PLAYER],0)),0)</f>
        <v>4</v>
      </c>
      <c r="G169" s="63" t="str">
        <f>_xlfn.IFNA(INDEX(Draft2018[Current Contract],MATCH(RosterPlan25[[#This Row],[PLAYER]],Draft2018[PLAYER],0)),"Undrafted")</f>
        <v>Rookie</v>
      </c>
      <c r="H169" s="63" t="str">
        <f>IF(RosterPlan25[[#This Row],[Contract]]="Rookie","",2018+3-_xlfn.IFNA(INDEX(Draft2018[Net Keeper Count],MATCH(RosterPlan25[[#This Row],[PLAYER]],Draft2018[PLAYER],0)),0))</f>
        <v/>
      </c>
      <c r="I169" s="63">
        <f>ROUNDDOWN(RosterPlan25[[#This Row],[Optimal $]]*IF(RosterPlan25[Contract]="Rookie",0.3,0.15),0)</f>
        <v>1</v>
      </c>
      <c r="J169" s="62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69" s="49">
        <f>_xlfn.IFNA(IF(RosterPlan25[[#This Row],[POS]]="K",0,INDEX(Proj2019[VARG],MATCH(RosterPlan25[[#This Row],[PLAYER]],Proj2019[PLAYER],0))),0)</f>
        <v>0.26187499999999986</v>
      </c>
      <c r="L169" s="39" t="s">
        <v>439</v>
      </c>
      <c r="M169" s="64">
        <f>_xlfn.IFNA(INDEX(Draft2018[Net Keeper Count],MATCH(RosterPlan25[[#This Row],[PLAYER]],Draft2018[PLAYER],0)),0)+IF(RosterPlan25[[#This Row],[KEEPER / RFA]]="K",1,0)</f>
        <v>3</v>
      </c>
      <c r="N169" s="65"/>
      <c r="O169" s="62">
        <f>IF(RosterPlan25[[#This Row],[VAR/G]]&gt;0,ROUND($W$29*RosterPlan25[[#This Row],[VAR/G]],0),0)+1</f>
        <v>4</v>
      </c>
      <c r="P169" s="62">
        <f>RosterPlan25[[#This Row],[Optimal $]]-RosterPlan25[[#This Row],[2019 $]]</f>
        <v>-1</v>
      </c>
      <c r="Q169" s="66">
        <f>IF(OR(RosterPlan25[[#This Row],[SOURCE]]="Rookie",RosterPlan25[[#This Row],[POS]]="K"),0,RosterPlan25[[#This Row],[VAR/G]]+3.3)</f>
        <v>3.5618749999999997</v>
      </c>
      <c r="R169" s="66">
        <f>IF(RosterPlan25[[#This Row],[VAW/G]]&gt;0,ROUND(RosterPlan25[[#This Row],[VAW/G]]*$W$56,0)+1,1)</f>
        <v>19</v>
      </c>
      <c r="S169" s="67">
        <f>RosterPlan25[[#This Row],[VAWG Market $]]-_xlfn.IFNA(RosterPlan25[[#This Row],[2019 $]],1)</f>
        <v>14</v>
      </c>
      <c r="T169" s="62">
        <f>IF(RosterPlan25[[#This Row],[VAR/G]]&gt;0,1+ROUND(RosterPlan25[[#This Row],[VAR/G]]*IF(RosterPlan25[[#This Row],[KEEPER / RFA]]="K",($W$34+RosterPlan25[[#This Row],[2019 $]]-1)/($W$25+RosterPlan25[[#This Row],[VAR/G]]),$W$35),0),1)</f>
        <v>5</v>
      </c>
      <c r="AK169"/>
      <c r="AL169"/>
      <c r="AM169"/>
      <c r="AN169"/>
      <c r="AO169"/>
      <c r="AP169"/>
    </row>
    <row r="170" spans="1:42" x14ac:dyDescent="0.3">
      <c r="A170" s="62" t="str">
        <f>INDEX(CompositeRoster[display_name],MATCH(RosterPlan25[[#This Row],[PLAYER]],CompositeRoster[full_name],0))</f>
        <v>hellj85</v>
      </c>
      <c r="B170" t="s">
        <v>4732</v>
      </c>
      <c r="C170" s="62" t="str">
        <f>INDEX(CompositeRoster[team],MATCH(RosterPlan25[[#This Row],[PLAYER]],CompositeRoster[full_name],0))&amp;""</f>
        <v>CLE</v>
      </c>
      <c r="D170" s="62" t="str">
        <f>INDEX(CompositeRoster[position],MATCH(RosterPlan25[[#This Row],[PLAYER]],CompositeRoster[full_name],0))&amp;""</f>
        <v>QB</v>
      </c>
      <c r="E170" s="62" t="str">
        <f>INDEX(CompositeRoster[source],MATCH(RosterPlan25[[#This Row],[PLAYER]],CompositeRoster[full_name],0))</f>
        <v>Roster</v>
      </c>
      <c r="F170" s="63">
        <f>_xlfn.IFNA(INDEX(Draft2018[PRICE], MATCH(RosterPlan25[[#This Row],[PLAYER]],Draft2018[PLAYER],0)),0)</f>
        <v>3</v>
      </c>
      <c r="G170" s="63" t="str">
        <f>_xlfn.IFNA(INDEX(Draft2018[Current Contract],MATCH(RosterPlan25[[#This Row],[PLAYER]],Draft2018[PLAYER],0)),"Undrafted")</f>
        <v>Rookie</v>
      </c>
      <c r="H170" s="63" t="str">
        <f>IF(RosterPlan25[[#This Row],[Contract]]="Rookie","",2018+3-_xlfn.IFNA(INDEX(Draft2018[Net Keeper Count],MATCH(RosterPlan25[[#This Row],[PLAYER]],Draft2018[PLAYER],0)),0))</f>
        <v/>
      </c>
      <c r="I170" s="63">
        <f>ROUNDDOWN(RosterPlan25[[#This Row],[Optimal $]]*IF(RosterPlan25[Contract]="Rookie",0.3,0.15),0)</f>
        <v>0</v>
      </c>
      <c r="J170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70" s="49">
        <f>_xlfn.IFNA(IF(RosterPlan25[[#This Row],[POS]]="K",0,INDEX(Proj2019[VARG],MATCH(RosterPlan25[[#This Row],[PLAYER]],Proj2019[PLAYER],0))),0)</f>
        <v>0.21737500000000054</v>
      </c>
      <c r="L170" s="39" t="s">
        <v>439</v>
      </c>
      <c r="M170" s="64">
        <f>_xlfn.IFNA(INDEX(Draft2018[Net Keeper Count],MATCH(RosterPlan25[[#This Row],[PLAYER]],Draft2018[PLAYER],0)),0)+IF(RosterPlan25[[#This Row],[KEEPER / RFA]]="K",1,0)</f>
        <v>1</v>
      </c>
      <c r="N170" s="65"/>
      <c r="O170" s="62">
        <f>IF(RosterPlan25[[#This Row],[VAR/G]]&gt;0,ROUND($W$29*RosterPlan25[[#This Row],[VAR/G]],0),0)+1</f>
        <v>3</v>
      </c>
      <c r="P170" s="62">
        <f>RosterPlan25[[#This Row],[Optimal $]]-RosterPlan25[[#This Row],[2019 $]]</f>
        <v>0</v>
      </c>
      <c r="Q170" s="66">
        <f>IF(OR(RosterPlan25[[#This Row],[SOURCE]]="Rookie",RosterPlan25[[#This Row],[POS]]="K"),0,RosterPlan25[[#This Row],[VAR/G]]+3.3)</f>
        <v>3.5173750000000004</v>
      </c>
      <c r="R170" s="66">
        <f>IF(RosterPlan25[[#This Row],[VAW/G]]&gt;0,ROUND(RosterPlan25[[#This Row],[VAW/G]]*$W$56,0)+1,1)</f>
        <v>18</v>
      </c>
      <c r="S170" s="67">
        <f>RosterPlan25[[#This Row],[VAWG Market $]]-_xlfn.IFNA(RosterPlan25[[#This Row],[2019 $]],1)</f>
        <v>15</v>
      </c>
      <c r="T170" s="62">
        <f>IF(RosterPlan25[[#This Row],[VAR/G]]&gt;0,1+ROUND(RosterPlan25[[#This Row],[VAR/G]]*IF(RosterPlan25[[#This Row],[KEEPER / RFA]]="K",($W$34+RosterPlan25[[#This Row],[2019 $]]-1)/($W$25+RosterPlan25[[#This Row],[VAR/G]]),$W$35),0),1)</f>
        <v>4</v>
      </c>
      <c r="AK170"/>
      <c r="AL170"/>
      <c r="AM170"/>
      <c r="AN170"/>
      <c r="AO170"/>
      <c r="AP170"/>
    </row>
    <row r="171" spans="1:42" x14ac:dyDescent="0.3">
      <c r="A171" s="62" t="str">
        <f>INDEX(CompositeRoster[display_name],MATCH(RosterPlan25[[#This Row],[PLAYER]],CompositeRoster[full_name],0))</f>
        <v>hellj85</v>
      </c>
      <c r="B171" t="s">
        <v>10471</v>
      </c>
      <c r="C171" s="62" t="str">
        <f>INDEX(CompositeRoster[team],MATCH(RosterPlan25[[#This Row],[PLAYER]],CompositeRoster[full_name],0))&amp;""</f>
        <v>CHI</v>
      </c>
      <c r="D171" s="62" t="str">
        <f>INDEX(CompositeRoster[position],MATCH(RosterPlan25[[#This Row],[PLAYER]],CompositeRoster[full_name],0))&amp;""</f>
        <v>WR</v>
      </c>
      <c r="E171" s="62" t="str">
        <f>INDEX(CompositeRoster[source],MATCH(RosterPlan25[[#This Row],[PLAYER]],CompositeRoster[full_name],0))</f>
        <v>Roster</v>
      </c>
      <c r="F171" s="63">
        <f>_xlfn.IFNA(INDEX(Draft2018[PRICE], MATCH(RosterPlan25[[#This Row],[PLAYER]],Draft2018[PLAYER],0)),0)</f>
        <v>0</v>
      </c>
      <c r="G171" s="63" t="str">
        <f>_xlfn.IFNA(INDEX(Draft2018[Current Contract],MATCH(RosterPlan25[[#This Row],[PLAYER]],Draft2018[PLAYER],0)),"Undrafted")</f>
        <v>Undrafted</v>
      </c>
      <c r="H171" s="63">
        <f>IF(RosterPlan25[[#This Row],[Contract]]="Rookie","",2018+3-_xlfn.IFNA(INDEX(Draft2018[Net Keeper Count],MATCH(RosterPlan25[[#This Row],[PLAYER]],Draft2018[PLAYER],0)),0))</f>
        <v>2021</v>
      </c>
      <c r="I171" s="63">
        <f>ROUNDDOWN(RosterPlan25[[#This Row],[Optimal $]]*IF(RosterPlan25[Contract]="Rookie",0.3,0.15),0)</f>
        <v>0</v>
      </c>
      <c r="J171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71" s="49">
        <f>_xlfn.IFNA(IF(RosterPlan25[[#This Row],[POS]]="K",0,INDEX(Proj2019[VARG],MATCH(RosterPlan25[[#This Row],[PLAYER]],Proj2019[PLAYER],0))),0)</f>
        <v>0</v>
      </c>
      <c r="L171" s="39" t="s">
        <v>439</v>
      </c>
      <c r="M171" s="64">
        <f>_xlfn.IFNA(INDEX(Draft2018[Net Keeper Count],MATCH(RosterPlan25[[#This Row],[PLAYER]],Draft2018[PLAYER],0)),0)+IF(RosterPlan25[[#This Row],[KEEPER / RFA]]="K",1,0)</f>
        <v>1</v>
      </c>
      <c r="N171" s="65"/>
      <c r="O171" s="62">
        <f>IF(RosterPlan25[[#This Row],[VAR/G]]&gt;0,ROUND($W$29*RosterPlan25[[#This Row],[VAR/G]],0),0)+1</f>
        <v>1</v>
      </c>
      <c r="P171" s="62">
        <f>RosterPlan25[[#This Row],[Optimal $]]-RosterPlan25[[#This Row],[2019 $]]</f>
        <v>0</v>
      </c>
      <c r="Q171" s="66">
        <f>IF(OR(RosterPlan25[[#This Row],[SOURCE]]="Rookie",RosterPlan25[[#This Row],[POS]]="K"),0,RosterPlan25[[#This Row],[VAR/G]]+3.3)</f>
        <v>3.3</v>
      </c>
      <c r="R171" s="66">
        <f>IF(RosterPlan25[[#This Row],[VAW/G]]&gt;0,ROUND(RosterPlan25[[#This Row],[VAW/G]]*$W$56,0)+1,1)</f>
        <v>17</v>
      </c>
      <c r="S171" s="67">
        <f>RosterPlan25[[#This Row],[VAWG Market $]]-_xlfn.IFNA(RosterPlan25[[#This Row],[2019 $]],1)</f>
        <v>16</v>
      </c>
      <c r="T171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1"/>
      <c r="AL171"/>
      <c r="AM171"/>
      <c r="AN171"/>
      <c r="AO171"/>
      <c r="AP171"/>
    </row>
    <row r="172" spans="1:42" x14ac:dyDescent="0.3">
      <c r="A172" s="62" t="str">
        <f>INDEX(CompositeRoster[display_name],MATCH(RosterPlan25[[#This Row],[PLAYER]],CompositeRoster[full_name],0))</f>
        <v>hellj85</v>
      </c>
      <c r="B172" t="s">
        <v>4834</v>
      </c>
      <c r="C172" s="62" t="str">
        <f>INDEX(CompositeRoster[team],MATCH(RosterPlan25[[#This Row],[PLAYER]],CompositeRoster[full_name],0))&amp;""</f>
        <v/>
      </c>
      <c r="D172" s="62" t="str">
        <f>INDEX(CompositeRoster[position],MATCH(RosterPlan25[[#This Row],[PLAYER]],CompositeRoster[full_name],0))&amp;""</f>
        <v>WR</v>
      </c>
      <c r="E172" s="62" t="str">
        <f>INDEX(CompositeRoster[source],MATCH(RosterPlan25[[#This Row],[PLAYER]],CompositeRoster[full_name],0))</f>
        <v>Roster</v>
      </c>
      <c r="F172" s="63">
        <f>_xlfn.IFNA(INDEX(Draft2018[PRICE], MATCH(RosterPlan25[[#This Row],[PLAYER]],Draft2018[PLAYER],0)),0)</f>
        <v>3</v>
      </c>
      <c r="G172" s="63" t="str">
        <f>_xlfn.IFNA(INDEX(Draft2018[Current Contract],MATCH(RosterPlan25[[#This Row],[PLAYER]],Draft2018[PLAYER],0)),"Undrafted")</f>
        <v>Rookie</v>
      </c>
      <c r="H172" s="63" t="str">
        <f>IF(RosterPlan25[[#This Row],[Contract]]="Rookie","",2018+3-_xlfn.IFNA(INDEX(Draft2018[Net Keeper Count],MATCH(RosterPlan25[[#This Row],[PLAYER]],Draft2018[PLAYER],0)),0))</f>
        <v/>
      </c>
      <c r="I172" s="63">
        <f>ROUNDDOWN(RosterPlan25[[#This Row],[Optimal $]]*IF(RosterPlan25[Contract]="Rookie",0.3,0.15),0)</f>
        <v>0</v>
      </c>
      <c r="J172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72" s="49">
        <f>_xlfn.IFNA(IF(RosterPlan25[[#This Row],[POS]]="K",0,INDEX(Proj2019[VARG],MATCH(RosterPlan25[[#This Row],[PLAYER]],Proj2019[PLAYER],0))),0)</f>
        <v>0</v>
      </c>
      <c r="L172" s="39" t="s">
        <v>439</v>
      </c>
      <c r="M172" s="64">
        <f>_xlfn.IFNA(INDEX(Draft2018[Net Keeper Count],MATCH(RosterPlan25[[#This Row],[PLAYER]],Draft2018[PLAYER],0)),0)+IF(RosterPlan25[[#This Row],[KEEPER / RFA]]="K",1,0)</f>
        <v>1</v>
      </c>
      <c r="N172" s="65"/>
      <c r="O172" s="62">
        <f>IF(RosterPlan25[[#This Row],[VAR/G]]&gt;0,ROUND($W$29*RosterPlan25[[#This Row],[VAR/G]],0),0)+1</f>
        <v>1</v>
      </c>
      <c r="P172" s="62">
        <f>RosterPlan25[[#This Row],[Optimal $]]-RosterPlan25[[#This Row],[2019 $]]</f>
        <v>-2</v>
      </c>
      <c r="Q172" s="66">
        <f>IF(OR(RosterPlan25[[#This Row],[SOURCE]]="Rookie",RosterPlan25[[#This Row],[POS]]="K"),0,RosterPlan25[[#This Row],[VAR/G]]+3.3)</f>
        <v>3.3</v>
      </c>
      <c r="R172" s="66">
        <f>IF(RosterPlan25[[#This Row],[VAW/G]]&gt;0,ROUND(RosterPlan25[[#This Row],[VAW/G]]*$W$56,0)+1,1)</f>
        <v>17</v>
      </c>
      <c r="S172" s="67">
        <f>RosterPlan25[[#This Row],[VAWG Market $]]-_xlfn.IFNA(RosterPlan25[[#This Row],[2019 $]],1)</f>
        <v>14</v>
      </c>
      <c r="T172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2"/>
      <c r="AL172"/>
      <c r="AM172"/>
      <c r="AN172"/>
      <c r="AO172"/>
      <c r="AP172"/>
    </row>
    <row r="173" spans="1:42" x14ac:dyDescent="0.3">
      <c r="A173" s="62" t="str">
        <f>INDEX(CompositeRoster[display_name],MATCH(RosterPlan25[[#This Row],[PLAYER]],CompositeRoster[full_name],0))</f>
        <v>hellj85</v>
      </c>
      <c r="B173" t="s">
        <v>7899</v>
      </c>
      <c r="C173" s="62" t="str">
        <f>INDEX(CompositeRoster[team],MATCH(RosterPlan25[[#This Row],[PLAYER]],CompositeRoster[full_name],0))&amp;""</f>
        <v>LAR</v>
      </c>
      <c r="D173" s="62" t="str">
        <f>INDEX(CompositeRoster[position],MATCH(RosterPlan25[[#This Row],[PLAYER]],CompositeRoster[full_name],0))&amp;""</f>
        <v>WR</v>
      </c>
      <c r="E173" s="62" t="str">
        <f>INDEX(CompositeRoster[source],MATCH(RosterPlan25[[#This Row],[PLAYER]],CompositeRoster[full_name],0))</f>
        <v>Roster</v>
      </c>
      <c r="F173" s="63">
        <f>_xlfn.IFNA(INDEX(Draft2018[PRICE], MATCH(RosterPlan25[[#This Row],[PLAYER]],Draft2018[PLAYER],0)),0)</f>
        <v>0</v>
      </c>
      <c r="G173" s="63" t="str">
        <f>_xlfn.IFNA(INDEX(Draft2018[Current Contract],MATCH(RosterPlan25[[#This Row],[PLAYER]],Draft2018[PLAYER],0)),"Undrafted")</f>
        <v>Undrafted</v>
      </c>
      <c r="H173" s="63">
        <f>IF(RosterPlan25[[#This Row],[Contract]]="Rookie","",2018+3-_xlfn.IFNA(INDEX(Draft2018[Net Keeper Count],MATCH(RosterPlan25[[#This Row],[PLAYER]],Draft2018[PLAYER],0)),0))</f>
        <v>2021</v>
      </c>
      <c r="I173" s="63">
        <f>ROUNDDOWN(RosterPlan25[[#This Row],[Optimal $]]*IF(RosterPlan25[Contract]="Rookie",0.3,0.15),0)</f>
        <v>0</v>
      </c>
      <c r="J173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73" s="49">
        <f>_xlfn.IFNA(IF(RosterPlan25[[#This Row],[POS]]="K",0,INDEX(Proj2019[VARG],MATCH(RosterPlan25[[#This Row],[PLAYER]],Proj2019[PLAYER],0))),0)</f>
        <v>0</v>
      </c>
      <c r="L173" s="39" t="s">
        <v>439</v>
      </c>
      <c r="M173" s="64">
        <f>_xlfn.IFNA(INDEX(Draft2018[Net Keeper Count],MATCH(RosterPlan25[[#This Row],[PLAYER]],Draft2018[PLAYER],0)),0)+IF(RosterPlan25[[#This Row],[KEEPER / RFA]]="K",1,0)</f>
        <v>1</v>
      </c>
      <c r="N173" s="65"/>
      <c r="O173" s="62">
        <f>IF(RosterPlan25[[#This Row],[VAR/G]]&gt;0,ROUND($W$29*RosterPlan25[[#This Row],[VAR/G]],0),0)+1</f>
        <v>1</v>
      </c>
      <c r="P173" s="62">
        <f>RosterPlan25[[#This Row],[Optimal $]]-RosterPlan25[[#This Row],[2019 $]]</f>
        <v>0</v>
      </c>
      <c r="Q173" s="66">
        <f>IF(OR(RosterPlan25[[#This Row],[SOURCE]]="Rookie",RosterPlan25[[#This Row],[POS]]="K"),0,RosterPlan25[[#This Row],[VAR/G]]+3.3)</f>
        <v>3.3</v>
      </c>
      <c r="R173" s="66">
        <f>IF(RosterPlan25[[#This Row],[VAW/G]]&gt;0,ROUND(RosterPlan25[[#This Row],[VAW/G]]*$W$56,0)+1,1)</f>
        <v>17</v>
      </c>
      <c r="S173" s="67">
        <f>RosterPlan25[[#This Row],[VAWG Market $]]-_xlfn.IFNA(RosterPlan25[[#This Row],[2019 $]],1)</f>
        <v>16</v>
      </c>
      <c r="T173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3"/>
      <c r="AL173"/>
      <c r="AM173"/>
      <c r="AN173"/>
      <c r="AO173"/>
      <c r="AP173"/>
    </row>
    <row r="174" spans="1:42" x14ac:dyDescent="0.3">
      <c r="A174" s="62" t="str">
        <f>INDEX(CompositeRoster[display_name],MATCH(RosterPlan25[[#This Row],[PLAYER]],CompositeRoster[full_name],0))</f>
        <v>hellj85</v>
      </c>
      <c r="B174" t="s">
        <v>10504</v>
      </c>
      <c r="C174" s="62" t="str">
        <f>INDEX(CompositeRoster[team],MATCH(RosterPlan25[[#This Row],[PLAYER]],CompositeRoster[full_name],0))&amp;""</f>
        <v>LAC</v>
      </c>
      <c r="D174" s="62" t="str">
        <f>INDEX(CompositeRoster[position],MATCH(RosterPlan25[[#This Row],[PLAYER]],CompositeRoster[full_name],0))&amp;""</f>
        <v>RB</v>
      </c>
      <c r="E174" s="62" t="str">
        <f>INDEX(CompositeRoster[source],MATCH(RosterPlan25[[#This Row],[PLAYER]],CompositeRoster[full_name],0))</f>
        <v>Roster</v>
      </c>
      <c r="F174" s="63">
        <f>_xlfn.IFNA(INDEX(Draft2018[PRICE], MATCH(RosterPlan25[[#This Row],[PLAYER]],Draft2018[PLAYER],0)),0)</f>
        <v>1</v>
      </c>
      <c r="G174" s="63" t="str">
        <f>_xlfn.IFNA(INDEX(Draft2018[Current Contract],MATCH(RosterPlan25[[#This Row],[PLAYER]],Draft2018[PLAYER],0)),"Undrafted")</f>
        <v>Rookie</v>
      </c>
      <c r="H174" s="63" t="str">
        <f>IF(RosterPlan25[[#This Row],[Contract]]="Rookie","",2018+3-_xlfn.IFNA(INDEX(Draft2018[Net Keeper Count],MATCH(RosterPlan25[[#This Row],[PLAYER]],Draft2018[PLAYER],0)),0))</f>
        <v/>
      </c>
      <c r="I174" s="63">
        <f>ROUNDDOWN(RosterPlan25[[#This Row],[Optimal $]]*IF(RosterPlan25[Contract]="Rookie",0.3,0.15),0)</f>
        <v>0</v>
      </c>
      <c r="J174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74" s="49">
        <f>_xlfn.IFNA(IF(RosterPlan25[[#This Row],[POS]]="K",0,INDEX(Proj2019[VARG],MATCH(RosterPlan25[[#This Row],[PLAYER]],Proj2019[PLAYER],0))),0)</f>
        <v>0</v>
      </c>
      <c r="L174" s="39" t="s">
        <v>439</v>
      </c>
      <c r="M174" s="64">
        <f>_xlfn.IFNA(INDEX(Draft2018[Net Keeper Count],MATCH(RosterPlan25[[#This Row],[PLAYER]],Draft2018[PLAYER],0)),0)+IF(RosterPlan25[[#This Row],[KEEPER / RFA]]="K",1,0)</f>
        <v>1</v>
      </c>
      <c r="N174" s="65"/>
      <c r="O174" s="62">
        <f>IF(RosterPlan25[[#This Row],[VAR/G]]&gt;0,ROUND($W$29*RosterPlan25[[#This Row],[VAR/G]],0),0)+1</f>
        <v>1</v>
      </c>
      <c r="P174" s="62">
        <f>RosterPlan25[[#This Row],[Optimal $]]-RosterPlan25[[#This Row],[2019 $]]</f>
        <v>0</v>
      </c>
      <c r="Q174" s="66">
        <f>IF(OR(RosterPlan25[[#This Row],[SOURCE]]="Rookie",RosterPlan25[[#This Row],[POS]]="K"),0,RosterPlan25[[#This Row],[VAR/G]]+3.3)</f>
        <v>3.3</v>
      </c>
      <c r="R174" s="66">
        <f>IF(RosterPlan25[[#This Row],[VAW/G]]&gt;0,ROUND(RosterPlan25[[#This Row],[VAW/G]]*$W$56,0)+1,1)</f>
        <v>17</v>
      </c>
      <c r="S174" s="67">
        <f>RosterPlan25[[#This Row],[VAWG Market $]]-_xlfn.IFNA(RosterPlan25[[#This Row],[2019 $]],1)</f>
        <v>16</v>
      </c>
      <c r="T174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4"/>
      <c r="AL174"/>
      <c r="AM174"/>
      <c r="AN174"/>
      <c r="AO174"/>
      <c r="AP174"/>
    </row>
    <row r="175" spans="1:42" x14ac:dyDescent="0.3">
      <c r="A175" s="62" t="str">
        <f>INDEX(CompositeRoster[display_name],MATCH(RosterPlan25[[#This Row],[PLAYER]],CompositeRoster[full_name],0))</f>
        <v>hellj85</v>
      </c>
      <c r="B175" t="s">
        <v>4858</v>
      </c>
      <c r="C175" s="62" t="str">
        <f>INDEX(CompositeRoster[team],MATCH(RosterPlan25[[#This Row],[PLAYER]],CompositeRoster[full_name],0))&amp;""</f>
        <v>HOU</v>
      </c>
      <c r="D175" s="62" t="str">
        <f>INDEX(CompositeRoster[position],MATCH(RosterPlan25[[#This Row],[PLAYER]],CompositeRoster[full_name],0))&amp;""</f>
        <v>K</v>
      </c>
      <c r="E175" s="62" t="str">
        <f>INDEX(CompositeRoster[source],MATCH(RosterPlan25[[#This Row],[PLAYER]],CompositeRoster[full_name],0))</f>
        <v>Roster</v>
      </c>
      <c r="F175" s="63">
        <f>_xlfn.IFNA(INDEX(Draft2018[PRICE], MATCH(RosterPlan25[[#This Row],[PLAYER]],Draft2018[PLAYER],0)),0)</f>
        <v>0</v>
      </c>
      <c r="G175" s="63" t="str">
        <f>_xlfn.IFNA(INDEX(Draft2018[Current Contract],MATCH(RosterPlan25[[#This Row],[PLAYER]],Draft2018[PLAYER],0)),"Undrafted")</f>
        <v>Undrafted</v>
      </c>
      <c r="H175" s="63">
        <f>IF(RosterPlan25[[#This Row],[Contract]]="Rookie","",2018+3-_xlfn.IFNA(INDEX(Draft2018[Net Keeper Count],MATCH(RosterPlan25[[#This Row],[PLAYER]],Draft2018[PLAYER],0)),0))</f>
        <v>2021</v>
      </c>
      <c r="I175" s="63">
        <f>ROUNDDOWN(RosterPlan25[[#This Row],[Optimal $]]*IF(RosterPlan25[Contract]="Rookie",0.3,0.15),0)</f>
        <v>0</v>
      </c>
      <c r="J175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75" s="49">
        <f>_xlfn.IFNA(IF(RosterPlan25[[#This Row],[POS]]="K",0,INDEX(Proj2019[VARG],MATCH(RosterPlan25[[#This Row],[PLAYER]],Proj2019[PLAYER],0))),0)</f>
        <v>0</v>
      </c>
      <c r="L175" s="39" t="s">
        <v>439</v>
      </c>
      <c r="M175" s="64">
        <f>_xlfn.IFNA(INDEX(Draft2018[Net Keeper Count],MATCH(RosterPlan25[[#This Row],[PLAYER]],Draft2018[PLAYER],0)),0)+IF(RosterPlan25[[#This Row],[KEEPER / RFA]]="K",1,0)</f>
        <v>1</v>
      </c>
      <c r="N175" s="65"/>
      <c r="O175" s="62">
        <f>IF(RosterPlan25[[#This Row],[VAR/G]]&gt;0,ROUND($W$29*RosterPlan25[[#This Row],[VAR/G]],0),0)+1</f>
        <v>1</v>
      </c>
      <c r="P175" s="62">
        <f>RosterPlan25[[#This Row],[Optimal $]]-RosterPlan25[[#This Row],[2019 $]]</f>
        <v>0</v>
      </c>
      <c r="Q175" s="66">
        <f>IF(OR(RosterPlan25[[#This Row],[SOURCE]]="Rookie",RosterPlan25[[#This Row],[POS]]="K"),0,RosterPlan25[[#This Row],[VAR/G]]+3.3)</f>
        <v>0</v>
      </c>
      <c r="R175" s="66">
        <f>IF(RosterPlan25[[#This Row],[VAW/G]]&gt;0,ROUND(RosterPlan25[[#This Row],[VAW/G]]*$W$56,0)+1,1)</f>
        <v>1</v>
      </c>
      <c r="S175" s="67">
        <f>RosterPlan25[[#This Row],[VAWG Market $]]-_xlfn.IFNA(RosterPlan25[[#This Row],[2019 $]],1)</f>
        <v>0</v>
      </c>
      <c r="T175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5"/>
      <c r="AL175"/>
      <c r="AM175"/>
      <c r="AN175"/>
      <c r="AO175"/>
      <c r="AP175"/>
    </row>
    <row r="176" spans="1:42" x14ac:dyDescent="0.3">
      <c r="A176" s="62" t="str">
        <f>INDEX(CompositeRoster[display_name],MATCH(RosterPlan25[[#This Row],[PLAYER]],CompositeRoster[full_name],0))</f>
        <v>hellj85</v>
      </c>
      <c r="B176" t="s">
        <v>10677</v>
      </c>
      <c r="C176" s="62" t="str">
        <f>INDEX(CompositeRoster[team],MATCH(RosterPlan25[[#This Row],[PLAYER]],CompositeRoster[full_name],0))&amp;""</f>
        <v>BAL</v>
      </c>
      <c r="D176" s="62" t="str">
        <f>INDEX(CompositeRoster[position],MATCH(RosterPlan25[[#This Row],[PLAYER]],CompositeRoster[full_name],0))&amp;""</f>
        <v>RB</v>
      </c>
      <c r="E176" s="62" t="str">
        <f>INDEX(CompositeRoster[source],MATCH(RosterPlan25[[#This Row],[PLAYER]],CompositeRoster[full_name],0))</f>
        <v>Roster</v>
      </c>
      <c r="F176" s="63">
        <f>_xlfn.IFNA(INDEX(Draft2018[PRICE], MATCH(RosterPlan25[[#This Row],[PLAYER]],Draft2018[PLAYER],0)),0)</f>
        <v>5</v>
      </c>
      <c r="G176" s="63" t="str">
        <f>_xlfn.IFNA(INDEX(Draft2018[Current Contract],MATCH(RosterPlan25[[#This Row],[PLAYER]],Draft2018[PLAYER],0)),"Undrafted")</f>
        <v>Auction</v>
      </c>
      <c r="H176" s="63">
        <f>IF(RosterPlan25[[#This Row],[Contract]]="Rookie","",2018+3-_xlfn.IFNA(INDEX(Draft2018[Net Keeper Count],MATCH(RosterPlan25[[#This Row],[PLAYER]],Draft2018[PLAYER],0)),0))</f>
        <v>2021</v>
      </c>
      <c r="I176" s="63">
        <f>ROUNDDOWN(RosterPlan25[[#This Row],[Optimal $]]*IF(RosterPlan25[Contract]="Rookie",0.3,0.15),0)</f>
        <v>0</v>
      </c>
      <c r="J176" s="62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76" s="49">
        <f>_xlfn.IFNA(IF(RosterPlan25[[#This Row],[POS]]="K",0,INDEX(Proj2019[VARG],MATCH(RosterPlan25[[#This Row],[PLAYER]],Proj2019[PLAYER],0))),0)</f>
        <v>0</v>
      </c>
      <c r="L176" s="39" t="s">
        <v>439</v>
      </c>
      <c r="M176" s="64">
        <f>_xlfn.IFNA(INDEX(Draft2018[Net Keeper Count],MATCH(RosterPlan25[[#This Row],[PLAYER]],Draft2018[PLAYER],0)),0)+IF(RosterPlan25[[#This Row],[KEEPER / RFA]]="K",1,0)</f>
        <v>1</v>
      </c>
      <c r="N176" s="65"/>
      <c r="O176" s="62">
        <f>IF(RosterPlan25[[#This Row],[VAR/G]]&gt;0,ROUND($W$29*RosterPlan25[[#This Row],[VAR/G]],0),0)+1</f>
        <v>1</v>
      </c>
      <c r="P176" s="62">
        <f>RosterPlan25[[#This Row],[Optimal $]]-RosterPlan25[[#This Row],[2019 $]]</f>
        <v>-4</v>
      </c>
      <c r="Q176" s="66">
        <f>IF(OR(RosterPlan25[[#This Row],[SOURCE]]="Rookie",RosterPlan25[[#This Row],[POS]]="K"),0,RosterPlan25[[#This Row],[VAR/G]]+3.3)</f>
        <v>3.3</v>
      </c>
      <c r="R176" s="66">
        <f>IF(RosterPlan25[[#This Row],[VAW/G]]&gt;0,ROUND(RosterPlan25[[#This Row],[VAW/G]]*$W$56,0)+1,1)</f>
        <v>17</v>
      </c>
      <c r="S176" s="67">
        <f>RosterPlan25[[#This Row],[VAWG Market $]]-_xlfn.IFNA(RosterPlan25[[#This Row],[2019 $]],1)</f>
        <v>12</v>
      </c>
      <c r="T176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6"/>
      <c r="AL176"/>
      <c r="AM176"/>
      <c r="AN176"/>
      <c r="AO176"/>
      <c r="AP176"/>
    </row>
    <row r="177" spans="1:42" x14ac:dyDescent="0.3">
      <c r="A177" s="62" t="str">
        <f>INDEX(CompositeRoster[display_name],MATCH(RosterPlan25[[#This Row],[PLAYER]],CompositeRoster[full_name],0))</f>
        <v>hellj85</v>
      </c>
      <c r="B177" t="s">
        <v>4529</v>
      </c>
      <c r="C177" s="62" t="str">
        <f>INDEX(CompositeRoster[team],MATCH(RosterPlan25[[#This Row],[PLAYER]],CompositeRoster[full_name],0))&amp;""</f>
        <v>NE</v>
      </c>
      <c r="D177" s="62" t="str">
        <f>INDEX(CompositeRoster[position],MATCH(RosterPlan25[[#This Row],[PLAYER]],CompositeRoster[full_name],0))&amp;""</f>
        <v>RB</v>
      </c>
      <c r="E177" s="62" t="str">
        <f>INDEX(CompositeRoster[source],MATCH(RosterPlan25[[#This Row],[PLAYER]],CompositeRoster[full_name],0))</f>
        <v>Roster</v>
      </c>
      <c r="F177" s="63">
        <f>_xlfn.IFNA(INDEX(Draft2018[PRICE], MATCH(RosterPlan25[[#This Row],[PLAYER]],Draft2018[PLAYER],0)),0)</f>
        <v>1</v>
      </c>
      <c r="G177" s="63" t="str">
        <f>_xlfn.IFNA(INDEX(Draft2018[Current Contract],MATCH(RosterPlan25[[#This Row],[PLAYER]],Draft2018[PLAYER],0)),"Undrafted")</f>
        <v>Undrafted</v>
      </c>
      <c r="H177" s="63">
        <f>IF(RosterPlan25[[#This Row],[Contract]]="Rookie","",2018+3-_xlfn.IFNA(INDEX(Draft2018[Net Keeper Count],MATCH(RosterPlan25[[#This Row],[PLAYER]],Draft2018[PLAYER],0)),0))</f>
        <v>2019</v>
      </c>
      <c r="I177" s="63">
        <f>ROUNDDOWN(RosterPlan25[[#This Row],[Optimal $]]*IF(RosterPlan25[Contract]="Rookie",0.3,0.15),0)</f>
        <v>0</v>
      </c>
      <c r="J177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77" s="49">
        <f>_xlfn.IFNA(IF(RosterPlan25[[#This Row],[POS]]="K",0,INDEX(Proj2019[VARG],MATCH(RosterPlan25[[#This Row],[PLAYER]],Proj2019[PLAYER],0))),0)</f>
        <v>0</v>
      </c>
      <c r="L177" s="39"/>
      <c r="M177" s="64">
        <f>_xlfn.IFNA(INDEX(Draft2018[Net Keeper Count],MATCH(RosterPlan25[[#This Row],[PLAYER]],Draft2018[PLAYER],0)),0)+IF(RosterPlan25[[#This Row],[KEEPER / RFA]]="K",1,0)</f>
        <v>2</v>
      </c>
      <c r="N177" s="65"/>
      <c r="O177" s="62">
        <f>IF(RosterPlan25[[#This Row],[VAR/G]]&gt;0,ROUND($W$29*RosterPlan25[[#This Row],[VAR/G]],0),0)+1</f>
        <v>1</v>
      </c>
      <c r="P177" s="62">
        <f>RosterPlan25[[#This Row],[Optimal $]]-RosterPlan25[[#This Row],[2019 $]]</f>
        <v>0</v>
      </c>
      <c r="Q177" s="66">
        <f>IF(OR(RosterPlan25[[#This Row],[SOURCE]]="Rookie",RosterPlan25[[#This Row],[POS]]="K"),0,RosterPlan25[[#This Row],[VAR/G]]+3.3)</f>
        <v>3.3</v>
      </c>
      <c r="R177" s="66">
        <f>IF(RosterPlan25[[#This Row],[VAW/G]]&gt;0,ROUND(RosterPlan25[[#This Row],[VAW/G]]*$W$56,0)+1,1)</f>
        <v>17</v>
      </c>
      <c r="S177" s="67">
        <f>RosterPlan25[[#This Row],[VAWG Market $]]-_xlfn.IFNA(RosterPlan25[[#This Row],[2019 $]],1)</f>
        <v>16</v>
      </c>
      <c r="T177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7"/>
      <c r="AL177"/>
      <c r="AM177"/>
      <c r="AN177"/>
      <c r="AO177"/>
      <c r="AP177"/>
    </row>
    <row r="178" spans="1:42" x14ac:dyDescent="0.3">
      <c r="A178" s="62" t="str">
        <f>INDEX(CompositeRoster[display_name],MATCH(RosterPlan25[[#This Row],[PLAYER]],CompositeRoster[full_name],0))</f>
        <v>hellj85</v>
      </c>
      <c r="B178" t="s">
        <v>5624</v>
      </c>
      <c r="C178" s="62" t="str">
        <f>INDEX(CompositeRoster[team],MATCH(RosterPlan25[[#This Row],[PLAYER]],CompositeRoster[full_name],0))&amp;""</f>
        <v>WAS</v>
      </c>
      <c r="D178" s="62" t="str">
        <f>INDEX(CompositeRoster[position],MATCH(RosterPlan25[[#This Row],[PLAYER]],CompositeRoster[full_name],0))&amp;""</f>
        <v>RB</v>
      </c>
      <c r="E178" s="62" t="str">
        <f>INDEX(CompositeRoster[source],MATCH(RosterPlan25[[#This Row],[PLAYER]],CompositeRoster[full_name],0))</f>
        <v>Roster</v>
      </c>
      <c r="F178" s="63">
        <f>_xlfn.IFNA(INDEX(Draft2018[PRICE], MATCH(RosterPlan25[[#This Row],[PLAYER]],Draft2018[PLAYER],0)),0)</f>
        <v>5</v>
      </c>
      <c r="G178" s="63" t="str">
        <f>_xlfn.IFNA(INDEX(Draft2018[Current Contract],MATCH(RosterPlan25[[#This Row],[PLAYER]],Draft2018[PLAYER],0)),"Undrafted")</f>
        <v>Rookie</v>
      </c>
      <c r="H178" s="63" t="str">
        <f>IF(RosterPlan25[[#This Row],[Contract]]="Rookie","",2018+3-_xlfn.IFNA(INDEX(Draft2018[Net Keeper Count],MATCH(RosterPlan25[[#This Row],[PLAYER]],Draft2018[PLAYER],0)),0))</f>
        <v/>
      </c>
      <c r="I178" s="63">
        <f>ROUNDDOWN(RosterPlan25[[#This Row],[Optimal $]]*IF(RosterPlan25[Contract]="Rookie",0.3,0.15),0)</f>
        <v>0</v>
      </c>
      <c r="J178" s="62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78" s="49">
        <f>_xlfn.IFNA(IF(RosterPlan25[[#This Row],[POS]]="K",0,INDEX(Proj2019[VARG],MATCH(RosterPlan25[[#This Row],[PLAYER]],Proj2019[PLAYER],0))),0)</f>
        <v>0</v>
      </c>
      <c r="L178" s="39" t="s">
        <v>439</v>
      </c>
      <c r="M178" s="64">
        <f>_xlfn.IFNA(INDEX(Draft2018[Net Keeper Count],MATCH(RosterPlan25[[#This Row],[PLAYER]],Draft2018[PLAYER],0)),0)+IF(RosterPlan25[[#This Row],[KEEPER / RFA]]="K",1,0)</f>
        <v>2</v>
      </c>
      <c r="N178" s="65"/>
      <c r="O178" s="62">
        <f>IF(RosterPlan25[[#This Row],[VAR/G]]&gt;0,ROUND($W$29*RosterPlan25[[#This Row],[VAR/G]],0),0)+1</f>
        <v>1</v>
      </c>
      <c r="P178" s="62">
        <f>RosterPlan25[[#This Row],[Optimal $]]-RosterPlan25[[#This Row],[2019 $]]</f>
        <v>-4</v>
      </c>
      <c r="Q178" s="66">
        <f>IF(OR(RosterPlan25[[#This Row],[SOURCE]]="Rookie",RosterPlan25[[#This Row],[POS]]="K"),0,RosterPlan25[[#This Row],[VAR/G]]+3.3)</f>
        <v>3.3</v>
      </c>
      <c r="R178" s="66">
        <f>IF(RosterPlan25[[#This Row],[VAW/G]]&gt;0,ROUND(RosterPlan25[[#This Row],[VAW/G]]*$W$56,0)+1,1)</f>
        <v>17</v>
      </c>
      <c r="S178" s="67">
        <f>RosterPlan25[[#This Row],[VAWG Market $]]-_xlfn.IFNA(RosterPlan25[[#This Row],[2019 $]],1)</f>
        <v>12</v>
      </c>
      <c r="T178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8"/>
      <c r="AL178"/>
      <c r="AM178"/>
      <c r="AN178"/>
      <c r="AO178"/>
      <c r="AP178"/>
    </row>
    <row r="179" spans="1:42" x14ac:dyDescent="0.3">
      <c r="A179" s="62" t="str">
        <f>INDEX(CompositeRoster[display_name],MATCH(RosterPlan25[[#This Row],[PLAYER]],CompositeRoster[full_name],0))</f>
        <v>hellj85</v>
      </c>
      <c r="B179" t="s">
        <v>5938</v>
      </c>
      <c r="C179" s="62" t="str">
        <f>INDEX(CompositeRoster[team],MATCH(RosterPlan25[[#This Row],[PLAYER]],CompositeRoster[full_name],0))&amp;""</f>
        <v>BUF</v>
      </c>
      <c r="D179" s="62" t="str">
        <f>INDEX(CompositeRoster[position],MATCH(RosterPlan25[[#This Row],[PLAYER]],CompositeRoster[full_name],0))&amp;""</f>
        <v>WR</v>
      </c>
      <c r="E179" s="62" t="str">
        <f>INDEX(CompositeRoster[source],MATCH(RosterPlan25[[#This Row],[PLAYER]],CompositeRoster[full_name],0))</f>
        <v>Roster</v>
      </c>
      <c r="F179" s="63">
        <f>_xlfn.IFNA(INDEX(Draft2018[PRICE], MATCH(RosterPlan25[[#This Row],[PLAYER]],Draft2018[PLAYER],0)),0)</f>
        <v>0</v>
      </c>
      <c r="G179" s="63" t="str">
        <f>_xlfn.IFNA(INDEX(Draft2018[Current Contract],MATCH(RosterPlan25[[#This Row],[PLAYER]],Draft2018[PLAYER],0)),"Undrafted")</f>
        <v>Undrafted</v>
      </c>
      <c r="H179" s="63">
        <f>IF(RosterPlan25[[#This Row],[Contract]]="Rookie","",2018+3-_xlfn.IFNA(INDEX(Draft2018[Net Keeper Count],MATCH(RosterPlan25[[#This Row],[PLAYER]],Draft2018[PLAYER],0)),0))</f>
        <v>2021</v>
      </c>
      <c r="I179" s="63">
        <f>ROUNDDOWN(RosterPlan25[[#This Row],[Optimal $]]*IF(RosterPlan25[Contract]="Rookie",0.3,0.15),0)</f>
        <v>0</v>
      </c>
      <c r="J179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79" s="49">
        <f>_xlfn.IFNA(IF(RosterPlan25[[#This Row],[POS]]="K",0,INDEX(Proj2019[VARG],MATCH(RosterPlan25[[#This Row],[PLAYER]],Proj2019[PLAYER],0))),0)</f>
        <v>0</v>
      </c>
      <c r="L179" s="39" t="s">
        <v>439</v>
      </c>
      <c r="M179" s="64">
        <f>_xlfn.IFNA(INDEX(Draft2018[Net Keeper Count],MATCH(RosterPlan25[[#This Row],[PLAYER]],Draft2018[PLAYER],0)),0)+IF(RosterPlan25[[#This Row],[KEEPER / RFA]]="K",1,0)</f>
        <v>1</v>
      </c>
      <c r="N179" s="65"/>
      <c r="O179" s="62">
        <f>IF(RosterPlan25[[#This Row],[VAR/G]]&gt;0,ROUND($W$29*RosterPlan25[[#This Row],[VAR/G]],0),0)+1</f>
        <v>1</v>
      </c>
      <c r="P179" s="62">
        <f>RosterPlan25[[#This Row],[Optimal $]]-RosterPlan25[[#This Row],[2019 $]]</f>
        <v>0</v>
      </c>
      <c r="Q179" s="66">
        <f>IF(OR(RosterPlan25[[#This Row],[SOURCE]]="Rookie",RosterPlan25[[#This Row],[POS]]="K"),0,RosterPlan25[[#This Row],[VAR/G]]+3.3)</f>
        <v>3.3</v>
      </c>
      <c r="R179" s="66">
        <f>IF(RosterPlan25[[#This Row],[VAW/G]]&gt;0,ROUND(RosterPlan25[[#This Row],[VAW/G]]*$W$56,0)+1,1)</f>
        <v>17</v>
      </c>
      <c r="S179" s="67">
        <f>RosterPlan25[[#This Row],[VAWG Market $]]-_xlfn.IFNA(RosterPlan25[[#This Row],[2019 $]],1)</f>
        <v>16</v>
      </c>
      <c r="T179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79"/>
      <c r="AL179"/>
      <c r="AM179"/>
      <c r="AN179"/>
      <c r="AO179"/>
      <c r="AP179"/>
    </row>
    <row r="180" spans="1:42" x14ac:dyDescent="0.3">
      <c r="A180" s="62" t="str">
        <f>INDEX(CompositeRoster[display_name],MATCH(RosterPlan25[[#This Row],[PLAYER]],CompositeRoster[full_name],0))</f>
        <v>hellj85</v>
      </c>
      <c r="B180" t="s">
        <v>2784</v>
      </c>
      <c r="C180" s="62" t="str">
        <f>INDEX(CompositeRoster[team],MATCH(RosterPlan25[[#This Row],[PLAYER]],CompositeRoster[full_name],0))&amp;""</f>
        <v>LAC</v>
      </c>
      <c r="D180" s="62" t="str">
        <f>INDEX(CompositeRoster[position],MATCH(RosterPlan25[[#This Row],[PLAYER]],CompositeRoster[full_name],0))&amp;""</f>
        <v>RB</v>
      </c>
      <c r="E180" s="62" t="str">
        <f>INDEX(CompositeRoster[source],MATCH(RosterPlan25[[#This Row],[PLAYER]],CompositeRoster[full_name],0))</f>
        <v>Roster</v>
      </c>
      <c r="F180" s="63">
        <f>_xlfn.IFNA(INDEX(Draft2018[PRICE], MATCH(RosterPlan25[[#This Row],[PLAYER]],Draft2018[PLAYER],0)),0)</f>
        <v>1</v>
      </c>
      <c r="G180" s="63" t="str">
        <f>_xlfn.IFNA(INDEX(Draft2018[Current Contract],MATCH(RosterPlan25[[#This Row],[PLAYER]],Draft2018[PLAYER],0)),"Undrafted")</f>
        <v>Auction</v>
      </c>
      <c r="H180" s="63">
        <f>IF(RosterPlan25[[#This Row],[Contract]]="Rookie","",2018+3-_xlfn.IFNA(INDEX(Draft2018[Net Keeper Count],MATCH(RosterPlan25[[#This Row],[PLAYER]],Draft2018[PLAYER],0)),0))</f>
        <v>2021</v>
      </c>
      <c r="I180" s="63">
        <f>ROUNDDOWN(RosterPlan25[[#This Row],[Optimal $]]*IF(RosterPlan25[Contract]="Rookie",0.3,0.15),0)</f>
        <v>0</v>
      </c>
      <c r="J180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80" s="49">
        <f>_xlfn.IFNA(IF(RosterPlan25[[#This Row],[POS]]="K",0,INDEX(Proj2019[VARG],MATCH(RosterPlan25[[#This Row],[PLAYER]],Proj2019[PLAYER],0))),0)</f>
        <v>-0.61812500000000092</v>
      </c>
      <c r="L180" s="39" t="s">
        <v>439</v>
      </c>
      <c r="M180" s="64">
        <f>_xlfn.IFNA(INDEX(Draft2018[Net Keeper Count],MATCH(RosterPlan25[[#This Row],[PLAYER]],Draft2018[PLAYER],0)),0)+IF(RosterPlan25[[#This Row],[KEEPER / RFA]]="K",1,0)</f>
        <v>1</v>
      </c>
      <c r="N180" s="65"/>
      <c r="O180" s="62">
        <f>IF(RosterPlan25[[#This Row],[VAR/G]]&gt;0,ROUND($W$29*RosterPlan25[[#This Row],[VAR/G]],0),0)+1</f>
        <v>1</v>
      </c>
      <c r="P180" s="62">
        <f>RosterPlan25[[#This Row],[Optimal $]]-RosterPlan25[[#This Row],[2019 $]]</f>
        <v>0</v>
      </c>
      <c r="Q180" s="66">
        <f>IF(OR(RosterPlan25[[#This Row],[SOURCE]]="Rookie",RosterPlan25[[#This Row],[POS]]="K"),0,RosterPlan25[[#This Row],[VAR/G]]+3.3)</f>
        <v>2.6818749999999989</v>
      </c>
      <c r="R180" s="66">
        <f>IF(RosterPlan25[[#This Row],[VAW/G]]&gt;0,ROUND(RosterPlan25[[#This Row],[VAW/G]]*$W$56,0)+1,1)</f>
        <v>14</v>
      </c>
      <c r="S180" s="67">
        <f>RosterPlan25[[#This Row],[VAWG Market $]]-_xlfn.IFNA(RosterPlan25[[#This Row],[2019 $]],1)</f>
        <v>13</v>
      </c>
      <c r="T180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0"/>
      <c r="AL180"/>
      <c r="AM180"/>
      <c r="AN180"/>
      <c r="AO180"/>
      <c r="AP180"/>
    </row>
    <row r="181" spans="1:42" x14ac:dyDescent="0.3">
      <c r="A181" s="62" t="str">
        <f>INDEX(CompositeRoster[display_name],MATCH(RosterPlan25[[#This Row],[PLAYER]],CompositeRoster[full_name],0))</f>
        <v>hellj85</v>
      </c>
      <c r="B181" t="s">
        <v>8152</v>
      </c>
      <c r="C181" s="62" t="str">
        <f>INDEX(CompositeRoster[team],MATCH(RosterPlan25[[#This Row],[PLAYER]],CompositeRoster[full_name],0))&amp;""</f>
        <v>MIA</v>
      </c>
      <c r="D181" s="62" t="str">
        <f>INDEX(CompositeRoster[position],MATCH(RosterPlan25[[#This Row],[PLAYER]],CompositeRoster[full_name],0))&amp;""</f>
        <v>RB</v>
      </c>
      <c r="E181" s="62" t="str">
        <f>INDEX(CompositeRoster[source],MATCH(RosterPlan25[[#This Row],[PLAYER]],CompositeRoster[full_name],0))</f>
        <v>Roster</v>
      </c>
      <c r="F181" s="63">
        <f>_xlfn.IFNA(INDEX(Draft2018[PRICE], MATCH(RosterPlan25[[#This Row],[PLAYER]],Draft2018[PLAYER],0)),0)</f>
        <v>4</v>
      </c>
      <c r="G181" s="63" t="str">
        <f>_xlfn.IFNA(INDEX(Draft2018[Current Contract],MATCH(RosterPlan25[[#This Row],[PLAYER]],Draft2018[PLAYER],0)),"Undrafted")</f>
        <v>Rookie</v>
      </c>
      <c r="H181" s="63" t="str">
        <f>IF(RosterPlan25[[#This Row],[Contract]]="Rookie","",2018+3-_xlfn.IFNA(INDEX(Draft2018[Net Keeper Count],MATCH(RosterPlan25[[#This Row],[PLAYER]],Draft2018[PLAYER],0)),0))</f>
        <v/>
      </c>
      <c r="I181" s="63">
        <f>ROUNDDOWN(RosterPlan25[[#This Row],[Optimal $]]*IF(RosterPlan25[Contract]="Rookie",0.3,0.15),0)</f>
        <v>0</v>
      </c>
      <c r="J181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81" s="49">
        <f>_xlfn.IFNA(IF(RosterPlan25[[#This Row],[POS]]="K",0,INDEX(Proj2019[VARG],MATCH(RosterPlan25[[#This Row],[PLAYER]],Proj2019[PLAYER],0))),0)</f>
        <v>-2.6625000000000014</v>
      </c>
      <c r="L181" s="39" t="s">
        <v>439</v>
      </c>
      <c r="M181" s="64">
        <f>_xlfn.IFNA(INDEX(Draft2018[Net Keeper Count],MATCH(RosterPlan25[[#This Row],[PLAYER]],Draft2018[PLAYER],0)),0)+IF(RosterPlan25[[#This Row],[KEEPER / RFA]]="K",1,0)</f>
        <v>1</v>
      </c>
      <c r="N181" s="65"/>
      <c r="O181" s="62">
        <f>IF(RosterPlan25[[#This Row],[VAR/G]]&gt;0,ROUND($W$29*RosterPlan25[[#This Row],[VAR/G]],0),0)+1</f>
        <v>1</v>
      </c>
      <c r="P181" s="62">
        <f>RosterPlan25[[#This Row],[Optimal $]]-RosterPlan25[[#This Row],[2019 $]]</f>
        <v>-3</v>
      </c>
      <c r="Q181" s="66">
        <f>IF(OR(RosterPlan25[[#This Row],[SOURCE]]="Rookie",RosterPlan25[[#This Row],[POS]]="K"),0,RosterPlan25[[#This Row],[VAR/G]]+3.3)</f>
        <v>0.6374999999999984</v>
      </c>
      <c r="R181" s="66">
        <f>IF(RosterPlan25[[#This Row],[VAW/G]]&gt;0,ROUND(RosterPlan25[[#This Row],[VAW/G]]*$W$56,0)+1,1)</f>
        <v>4</v>
      </c>
      <c r="S181" s="67">
        <f>RosterPlan25[[#This Row],[VAWG Market $]]-_xlfn.IFNA(RosterPlan25[[#This Row],[2019 $]],1)</f>
        <v>0</v>
      </c>
      <c r="T181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1"/>
      <c r="AL181"/>
      <c r="AM181"/>
      <c r="AN181"/>
      <c r="AO181"/>
      <c r="AP181"/>
    </row>
    <row r="182" spans="1:42" x14ac:dyDescent="0.3">
      <c r="A182" s="62" t="str">
        <f>INDEX(CompositeRoster[display_name],MATCH(RosterPlan25[[#This Row],[PLAYER]],CompositeRoster[full_name],0))</f>
        <v>hellj85</v>
      </c>
      <c r="B182" t="s">
        <v>10017</v>
      </c>
      <c r="C182" s="62" t="str">
        <f>INDEX(CompositeRoster[team],MATCH(RosterPlan25[[#This Row],[PLAYER]],CompositeRoster[full_name],0))&amp;""</f>
        <v>TEN</v>
      </c>
      <c r="D182" s="62" t="str">
        <f>INDEX(CompositeRoster[position],MATCH(RosterPlan25[[#This Row],[PLAYER]],CompositeRoster[full_name],0))&amp;""</f>
        <v>QB</v>
      </c>
      <c r="E182" s="62" t="str">
        <f>INDEX(CompositeRoster[source],MATCH(RosterPlan25[[#This Row],[PLAYER]],CompositeRoster[full_name],0))</f>
        <v>Roster</v>
      </c>
      <c r="F182" s="63">
        <f>_xlfn.IFNA(INDEX(Draft2018[PRICE], MATCH(RosterPlan25[[#This Row],[PLAYER]],Draft2018[PLAYER],0)),0)</f>
        <v>5</v>
      </c>
      <c r="G182" s="63" t="str">
        <f>_xlfn.IFNA(INDEX(Draft2018[Current Contract],MATCH(RosterPlan25[[#This Row],[PLAYER]],Draft2018[PLAYER],0)),"Undrafted")</f>
        <v>Auction</v>
      </c>
      <c r="H182" s="63">
        <f>IF(RosterPlan25[[#This Row],[Contract]]="Rookie","",2018+3-_xlfn.IFNA(INDEX(Draft2018[Net Keeper Count],MATCH(RosterPlan25[[#This Row],[PLAYER]],Draft2018[PLAYER],0)),0))</f>
        <v>2019</v>
      </c>
      <c r="I182" s="63">
        <f>ROUNDDOWN(RosterPlan25[[#This Row],[Optimal $]]*IF(RosterPlan25[Contract]="Rookie",0.3,0.15),0)</f>
        <v>0</v>
      </c>
      <c r="J182" s="62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182" s="49">
        <f>_xlfn.IFNA(IF(RosterPlan25[[#This Row],[POS]]="K",0,INDEX(Proj2019[VARG],MATCH(RosterPlan25[[#This Row],[PLAYER]],Proj2019[PLAYER],0))),0)</f>
        <v>-3.6226249999999993</v>
      </c>
      <c r="L182" s="39"/>
      <c r="M182" s="64">
        <f>_xlfn.IFNA(INDEX(Draft2018[Net Keeper Count],MATCH(RosterPlan25[[#This Row],[PLAYER]],Draft2018[PLAYER],0)),0)+IF(RosterPlan25[[#This Row],[KEEPER / RFA]]="K",1,0)</f>
        <v>2</v>
      </c>
      <c r="N182" s="65"/>
      <c r="O182" s="62">
        <f>IF(RosterPlan25[[#This Row],[VAR/G]]&gt;0,ROUND($W$29*RosterPlan25[[#This Row],[VAR/G]],0),0)+1</f>
        <v>1</v>
      </c>
      <c r="P182" s="62">
        <f>RosterPlan25[[#This Row],[Optimal $]]-RosterPlan25[[#This Row],[2019 $]]</f>
        <v>-4</v>
      </c>
      <c r="Q182" s="66">
        <f>IF(OR(RosterPlan25[[#This Row],[SOURCE]]="Rookie",RosterPlan25[[#This Row],[POS]]="K"),0,RosterPlan25[[#This Row],[VAR/G]]+3.3)</f>
        <v>-0.3226249999999995</v>
      </c>
      <c r="R182" s="66">
        <f>IF(RosterPlan25[[#This Row],[VAW/G]]&gt;0,ROUND(RosterPlan25[[#This Row],[VAW/G]]*$W$56,0)+1,1)</f>
        <v>1</v>
      </c>
      <c r="S182" s="67">
        <f>RosterPlan25[[#This Row],[VAWG Market $]]-_xlfn.IFNA(RosterPlan25[[#This Row],[2019 $]],1)</f>
        <v>-4</v>
      </c>
      <c r="T182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2"/>
      <c r="AL182"/>
      <c r="AM182"/>
      <c r="AN182"/>
      <c r="AO182"/>
      <c r="AP182"/>
    </row>
    <row r="183" spans="1:42" x14ac:dyDescent="0.3">
      <c r="A183" s="62" t="str">
        <f>INDEX(CompositeRoster[display_name],MATCH(RosterPlan25[[#This Row],[PLAYER]],CompositeRoster[full_name],0))</f>
        <v>hellj85</v>
      </c>
      <c r="B183" t="s">
        <v>14474</v>
      </c>
      <c r="C183" s="62" t="str">
        <f>INDEX(CompositeRoster[team],MATCH(RosterPlan25[[#This Row],[PLAYER]],CompositeRoster[full_name],0))&amp;""</f>
        <v/>
      </c>
      <c r="D183" s="62" t="str">
        <f>INDEX(CompositeRoster[position],MATCH(RosterPlan25[[#This Row],[PLAYER]],CompositeRoster[full_name],0))&amp;""</f>
        <v/>
      </c>
      <c r="E183" s="62" t="str">
        <f>INDEX(CompositeRoster[source],MATCH(RosterPlan25[[#This Row],[PLAYER]],CompositeRoster[full_name],0))</f>
        <v>Draft</v>
      </c>
      <c r="F183" s="63">
        <f>_xlfn.IFNA(INDEX(Draft2018[PRICE], MATCH(RosterPlan25[[#This Row],[PLAYER]],Draft2018[PLAYER],0)),0)</f>
        <v>0</v>
      </c>
      <c r="G183" s="63" t="str">
        <f>_xlfn.IFNA(INDEX(Draft2018[Current Contract],MATCH(RosterPlan25[[#This Row],[PLAYER]],Draft2018[PLAYER],0)),"Undrafted")</f>
        <v>Undrafted</v>
      </c>
      <c r="H183" s="63">
        <f>IF(RosterPlan25[[#This Row],[Contract]]="Rookie","",2018+3-_xlfn.IFNA(INDEX(Draft2018[Net Keeper Count],MATCH(RosterPlan25[[#This Row],[PLAYER]],Draft2018[PLAYER],0)),0))</f>
        <v>2021</v>
      </c>
      <c r="I183" s="63">
        <f>ROUNDDOWN(RosterPlan25[[#This Row],[Optimal $]]*IF(RosterPlan25[Contract]="Rookie",0.3,0.15),0)</f>
        <v>0</v>
      </c>
      <c r="J183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83" s="49">
        <f>_xlfn.IFNA(IF(RosterPlan25[[#This Row],[POS]]="K",0,INDEX(Proj2019[VARG],MATCH(RosterPlan25[[#This Row],[PLAYER]],Proj2019[PLAYER],0))),0)</f>
        <v>0</v>
      </c>
      <c r="L183" s="39" t="s">
        <v>439</v>
      </c>
      <c r="M183" s="64">
        <f>_xlfn.IFNA(INDEX(Draft2018[Net Keeper Count],MATCH(RosterPlan25[[#This Row],[PLAYER]],Draft2018[PLAYER],0)),0)+IF(RosterPlan25[[#This Row],[KEEPER / RFA]]="K",1,0)</f>
        <v>1</v>
      </c>
      <c r="N183" s="65"/>
      <c r="O183" s="62">
        <f>IF(RosterPlan25[[#This Row],[VAR/G]]&gt;0,ROUND($W$29*RosterPlan25[[#This Row],[VAR/G]],0),0)+1</f>
        <v>1</v>
      </c>
      <c r="P183" s="62">
        <f>RosterPlan25[[#This Row],[Optimal $]]-RosterPlan25[[#This Row],[2019 $]]</f>
        <v>-3</v>
      </c>
      <c r="Q183" s="66">
        <f>IF(OR(RosterPlan25[[#This Row],[SOURCE]]="Rookie",RosterPlan25[[#This Row],[POS]]="K"),0,RosterPlan25[[#This Row],[VAR/G]]+3.3)</f>
        <v>3.3</v>
      </c>
      <c r="R183" s="66">
        <f>IF(RosterPlan25[[#This Row],[VAW/G]]&gt;0,ROUND(RosterPlan25[[#This Row],[VAW/G]]*$W$56,0)+1,1)</f>
        <v>17</v>
      </c>
      <c r="S183" s="67">
        <f>RosterPlan25[[#This Row],[VAWG Market $]]-_xlfn.IFNA(RosterPlan25[[#This Row],[2019 $]],1)</f>
        <v>13</v>
      </c>
      <c r="T183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3"/>
      <c r="AL183"/>
      <c r="AM183"/>
      <c r="AN183"/>
      <c r="AO183"/>
      <c r="AP183"/>
    </row>
    <row r="184" spans="1:42" x14ac:dyDescent="0.3">
      <c r="A184" s="62" t="str">
        <f>INDEX(CompositeRoster[display_name],MATCH(RosterPlan25[[#This Row],[PLAYER]],CompositeRoster[full_name],0))</f>
        <v>hellj85</v>
      </c>
      <c r="B184" t="s">
        <v>14484</v>
      </c>
      <c r="C184" s="62" t="str">
        <f>INDEX(CompositeRoster[team],MATCH(RosterPlan25[[#This Row],[PLAYER]],CompositeRoster[full_name],0))&amp;""</f>
        <v/>
      </c>
      <c r="D184" s="62" t="str">
        <f>INDEX(CompositeRoster[position],MATCH(RosterPlan25[[#This Row],[PLAYER]],CompositeRoster[full_name],0))&amp;""</f>
        <v/>
      </c>
      <c r="E184" s="62" t="str">
        <f>INDEX(CompositeRoster[source],MATCH(RosterPlan25[[#This Row],[PLAYER]],CompositeRoster[full_name],0))</f>
        <v>Draft</v>
      </c>
      <c r="F184" s="63">
        <f>_xlfn.IFNA(INDEX(Draft2018[PRICE], MATCH(RosterPlan25[[#This Row],[PLAYER]],Draft2018[PLAYER],0)),0)</f>
        <v>0</v>
      </c>
      <c r="G184" s="63" t="str">
        <f>_xlfn.IFNA(INDEX(Draft2018[Current Contract],MATCH(RosterPlan25[[#This Row],[PLAYER]],Draft2018[PLAYER],0)),"Undrafted")</f>
        <v>Undrafted</v>
      </c>
      <c r="H184" s="63">
        <f>IF(RosterPlan25[[#This Row],[Contract]]="Rookie","",2018+3-_xlfn.IFNA(INDEX(Draft2018[Net Keeper Count],MATCH(RosterPlan25[[#This Row],[PLAYER]],Draft2018[PLAYER],0)),0))</f>
        <v>2021</v>
      </c>
      <c r="I184" s="63">
        <f>ROUNDDOWN(RosterPlan25[[#This Row],[Optimal $]]*IF(RosterPlan25[Contract]="Rookie",0.3,0.15),0)</f>
        <v>0</v>
      </c>
      <c r="J184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184" s="49">
        <f>_xlfn.IFNA(IF(RosterPlan25[[#This Row],[POS]]="K",0,INDEX(Proj2019[VARG],MATCH(RosterPlan25[[#This Row],[PLAYER]],Proj2019[PLAYER],0))),0)</f>
        <v>0</v>
      </c>
      <c r="L184" s="39" t="s">
        <v>439</v>
      </c>
      <c r="M184" s="64">
        <f>_xlfn.IFNA(INDEX(Draft2018[Net Keeper Count],MATCH(RosterPlan25[[#This Row],[PLAYER]],Draft2018[PLAYER],0)),0)+IF(RosterPlan25[[#This Row],[KEEPER / RFA]]="K",1,0)</f>
        <v>1</v>
      </c>
      <c r="N184" s="65"/>
      <c r="O184" s="62">
        <f>IF(RosterPlan25[[#This Row],[VAR/G]]&gt;0,ROUND($W$29*RosterPlan25[[#This Row],[VAR/G]],0),0)+1</f>
        <v>1</v>
      </c>
      <c r="P184" s="62">
        <f>RosterPlan25[[#This Row],[Optimal $]]-RosterPlan25[[#This Row],[2019 $]]</f>
        <v>-2</v>
      </c>
      <c r="Q184" s="66">
        <f>IF(OR(RosterPlan25[[#This Row],[SOURCE]]="Rookie",RosterPlan25[[#This Row],[POS]]="K"),0,RosterPlan25[[#This Row],[VAR/G]]+3.3)</f>
        <v>3.3</v>
      </c>
      <c r="R184" s="66">
        <f>IF(RosterPlan25[[#This Row],[VAW/G]]&gt;0,ROUND(RosterPlan25[[#This Row],[VAW/G]]*$W$56,0)+1,1)</f>
        <v>17</v>
      </c>
      <c r="S184" s="67">
        <f>RosterPlan25[[#This Row],[VAWG Market $]]-_xlfn.IFNA(RosterPlan25[[#This Row],[2019 $]],1)</f>
        <v>14</v>
      </c>
      <c r="T184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4"/>
      <c r="AL184"/>
      <c r="AM184"/>
      <c r="AN184"/>
      <c r="AO184"/>
      <c r="AP184"/>
    </row>
    <row r="185" spans="1:42" x14ac:dyDescent="0.3">
      <c r="A185" s="62" t="str">
        <f>INDEX(CompositeRoster[display_name],MATCH(RosterPlan25[[#This Row],[PLAYER]],CompositeRoster[full_name],0))</f>
        <v>hellj85</v>
      </c>
      <c r="B185" t="s">
        <v>14514</v>
      </c>
      <c r="C185" s="62" t="str">
        <f>INDEX(CompositeRoster[team],MATCH(RosterPlan25[[#This Row],[PLAYER]],CompositeRoster[full_name],0))&amp;""</f>
        <v/>
      </c>
      <c r="D185" s="62" t="str">
        <f>INDEX(CompositeRoster[position],MATCH(RosterPlan25[[#This Row],[PLAYER]],CompositeRoster[full_name],0))&amp;""</f>
        <v/>
      </c>
      <c r="E185" s="62" t="str">
        <f>INDEX(CompositeRoster[source],MATCH(RosterPlan25[[#This Row],[PLAYER]],CompositeRoster[full_name],0))</f>
        <v>Draft</v>
      </c>
      <c r="F185" s="63">
        <f>_xlfn.IFNA(INDEX(Draft2018[PRICE], MATCH(RosterPlan25[[#This Row],[PLAYER]],Draft2018[PLAYER],0)),0)</f>
        <v>0</v>
      </c>
      <c r="G185" s="63" t="str">
        <f>_xlfn.IFNA(INDEX(Draft2018[Current Contract],MATCH(RosterPlan25[[#This Row],[PLAYER]],Draft2018[PLAYER],0)),"Undrafted")</f>
        <v>Undrafted</v>
      </c>
      <c r="H185" s="63">
        <f>IF(RosterPlan25[[#This Row],[Contract]]="Rookie","",2018+3-_xlfn.IFNA(INDEX(Draft2018[Net Keeper Count],MATCH(RosterPlan25[[#This Row],[PLAYER]],Draft2018[PLAYER],0)),0))</f>
        <v>2021</v>
      </c>
      <c r="I185" s="63">
        <f>ROUNDDOWN(RosterPlan25[[#This Row],[Optimal $]]*IF(RosterPlan25[Contract]="Rookie",0.3,0.15),0)</f>
        <v>0</v>
      </c>
      <c r="J185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85" s="49">
        <f>_xlfn.IFNA(IF(RosterPlan25[[#This Row],[POS]]="K",0,INDEX(Proj2019[VARG],MATCH(RosterPlan25[[#This Row],[PLAYER]],Proj2019[PLAYER],0))),0)</f>
        <v>0</v>
      </c>
      <c r="L185" s="39" t="s">
        <v>439</v>
      </c>
      <c r="M185" s="64">
        <f>_xlfn.IFNA(INDEX(Draft2018[Net Keeper Count],MATCH(RosterPlan25[[#This Row],[PLAYER]],Draft2018[PLAYER],0)),0)+IF(RosterPlan25[[#This Row],[KEEPER / RFA]]="K",1,0)</f>
        <v>1</v>
      </c>
      <c r="N185" s="65"/>
      <c r="O185" s="62">
        <f>IF(RosterPlan25[[#This Row],[VAR/G]]&gt;0,ROUND($W$29*RosterPlan25[[#This Row],[VAR/G]],0),0)+1</f>
        <v>1</v>
      </c>
      <c r="P185" s="62">
        <f>RosterPlan25[[#This Row],[Optimal $]]-RosterPlan25[[#This Row],[2019 $]]</f>
        <v>0</v>
      </c>
      <c r="Q185" s="66">
        <f>IF(OR(RosterPlan25[[#This Row],[SOURCE]]="Rookie",RosterPlan25[[#This Row],[POS]]="K"),0,RosterPlan25[[#This Row],[VAR/G]]+3.3)</f>
        <v>3.3</v>
      </c>
      <c r="R185" s="66">
        <f>IF(RosterPlan25[[#This Row],[VAW/G]]&gt;0,ROUND(RosterPlan25[[#This Row],[VAW/G]]*$W$56,0)+1,1)</f>
        <v>17</v>
      </c>
      <c r="S185" s="67">
        <f>RosterPlan25[[#This Row],[VAWG Market $]]-_xlfn.IFNA(RosterPlan25[[#This Row],[2019 $]],1)</f>
        <v>16</v>
      </c>
      <c r="T185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5"/>
      <c r="AL185"/>
      <c r="AM185"/>
      <c r="AN185"/>
      <c r="AO185"/>
      <c r="AP185"/>
    </row>
    <row r="186" spans="1:42" x14ac:dyDescent="0.3">
      <c r="A186" s="62" t="str">
        <f>INDEX(CompositeRoster[display_name],MATCH(RosterPlan25[[#This Row],[PLAYER]],CompositeRoster[full_name],0))</f>
        <v>hellj85</v>
      </c>
      <c r="B186" t="s">
        <v>14523</v>
      </c>
      <c r="C186" s="62" t="str">
        <f>INDEX(CompositeRoster[team],MATCH(RosterPlan25[[#This Row],[PLAYER]],CompositeRoster[full_name],0))&amp;""</f>
        <v/>
      </c>
      <c r="D186" s="62" t="str">
        <f>INDEX(CompositeRoster[position],MATCH(RosterPlan25[[#This Row],[PLAYER]],CompositeRoster[full_name],0))&amp;""</f>
        <v/>
      </c>
      <c r="E186" s="62" t="str">
        <f>INDEX(CompositeRoster[source],MATCH(RosterPlan25[[#This Row],[PLAYER]],CompositeRoster[full_name],0))</f>
        <v>Draft</v>
      </c>
      <c r="F186" s="63">
        <f>_xlfn.IFNA(INDEX(Draft2018[PRICE], MATCH(RosterPlan25[[#This Row],[PLAYER]],Draft2018[PLAYER],0)),0)</f>
        <v>0</v>
      </c>
      <c r="G186" s="63" t="str">
        <f>_xlfn.IFNA(INDEX(Draft2018[Current Contract],MATCH(RosterPlan25[[#This Row],[PLAYER]],Draft2018[PLAYER],0)),"Undrafted")</f>
        <v>Undrafted</v>
      </c>
      <c r="H186" s="63">
        <f>IF(RosterPlan25[[#This Row],[Contract]]="Rookie","",2018+3-_xlfn.IFNA(INDEX(Draft2018[Net Keeper Count],MATCH(RosterPlan25[[#This Row],[PLAYER]],Draft2018[PLAYER],0)),0))</f>
        <v>2021</v>
      </c>
      <c r="I186" s="63">
        <f>ROUNDDOWN(RosterPlan25[[#This Row],[Optimal $]]*IF(RosterPlan25[Contract]="Rookie",0.3,0.15),0)</f>
        <v>0</v>
      </c>
      <c r="J186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86" s="49">
        <f>_xlfn.IFNA(IF(RosterPlan25[[#This Row],[POS]]="K",0,INDEX(Proj2019[VARG],MATCH(RosterPlan25[[#This Row],[PLAYER]],Proj2019[PLAYER],0))),0)</f>
        <v>0</v>
      </c>
      <c r="L186" s="39" t="s">
        <v>439</v>
      </c>
      <c r="M186" s="64">
        <f>_xlfn.IFNA(INDEX(Draft2018[Net Keeper Count],MATCH(RosterPlan25[[#This Row],[PLAYER]],Draft2018[PLAYER],0)),0)+IF(RosterPlan25[[#This Row],[KEEPER / RFA]]="K",1,0)</f>
        <v>1</v>
      </c>
      <c r="N186" s="65"/>
      <c r="O186" s="62">
        <f>IF(RosterPlan25[[#This Row],[VAR/G]]&gt;0,ROUND($W$29*RosterPlan25[[#This Row],[VAR/G]],0),0)+1</f>
        <v>1</v>
      </c>
      <c r="P186" s="62">
        <f>RosterPlan25[[#This Row],[Optimal $]]-RosterPlan25[[#This Row],[2019 $]]</f>
        <v>0</v>
      </c>
      <c r="Q186" s="66">
        <f>IF(OR(RosterPlan25[[#This Row],[SOURCE]]="Rookie",RosterPlan25[[#This Row],[POS]]="K"),0,RosterPlan25[[#This Row],[VAR/G]]+3.3)</f>
        <v>3.3</v>
      </c>
      <c r="R186" s="66">
        <f>IF(RosterPlan25[[#This Row],[VAW/G]]&gt;0,ROUND(RosterPlan25[[#This Row],[VAW/G]]*$W$56,0)+1,1)</f>
        <v>17</v>
      </c>
      <c r="S186" s="67">
        <f>RosterPlan25[[#This Row],[VAWG Market $]]-_xlfn.IFNA(RosterPlan25[[#This Row],[2019 $]],1)</f>
        <v>16</v>
      </c>
      <c r="T186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6"/>
      <c r="AL186"/>
      <c r="AM186"/>
      <c r="AN186"/>
      <c r="AO186"/>
      <c r="AP186"/>
    </row>
    <row r="187" spans="1:42" x14ac:dyDescent="0.3">
      <c r="A187" s="62" t="str">
        <f>INDEX(CompositeRoster[display_name],MATCH(RosterPlan25[[#This Row],[PLAYER]],CompositeRoster[full_name],0))</f>
        <v>hellj85</v>
      </c>
      <c r="B187" t="s">
        <v>14524</v>
      </c>
      <c r="C187" s="62" t="str">
        <f>INDEX(CompositeRoster[team],MATCH(RosterPlan25[[#This Row],[PLAYER]],CompositeRoster[full_name],0))&amp;""</f>
        <v/>
      </c>
      <c r="D187" s="62" t="str">
        <f>INDEX(CompositeRoster[position],MATCH(RosterPlan25[[#This Row],[PLAYER]],CompositeRoster[full_name],0))&amp;""</f>
        <v/>
      </c>
      <c r="E187" s="62" t="str">
        <f>INDEX(CompositeRoster[source],MATCH(RosterPlan25[[#This Row],[PLAYER]],CompositeRoster[full_name],0))</f>
        <v>Draft</v>
      </c>
      <c r="F187" s="63">
        <f>_xlfn.IFNA(INDEX(Draft2018[PRICE], MATCH(RosterPlan25[[#This Row],[PLAYER]],Draft2018[PLAYER],0)),0)</f>
        <v>0</v>
      </c>
      <c r="G187" s="63" t="str">
        <f>_xlfn.IFNA(INDEX(Draft2018[Current Contract],MATCH(RosterPlan25[[#This Row],[PLAYER]],Draft2018[PLAYER],0)),"Undrafted")</f>
        <v>Undrafted</v>
      </c>
      <c r="H187" s="63">
        <f>IF(RosterPlan25[[#This Row],[Contract]]="Rookie","",2018+3-_xlfn.IFNA(INDEX(Draft2018[Net Keeper Count],MATCH(RosterPlan25[[#This Row],[PLAYER]],Draft2018[PLAYER],0)),0))</f>
        <v>2021</v>
      </c>
      <c r="I187" s="63">
        <f>ROUNDDOWN(RosterPlan25[[#This Row],[Optimal $]]*IF(RosterPlan25[Contract]="Rookie",0.3,0.15),0)</f>
        <v>0</v>
      </c>
      <c r="J187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87" s="49">
        <f>_xlfn.IFNA(IF(RosterPlan25[[#This Row],[POS]]="K",0,INDEX(Proj2019[VARG],MATCH(RosterPlan25[[#This Row],[PLAYER]],Proj2019[PLAYER],0))),0)</f>
        <v>0</v>
      </c>
      <c r="L187" s="39" t="s">
        <v>439</v>
      </c>
      <c r="M187" s="64">
        <f>_xlfn.IFNA(INDEX(Draft2018[Net Keeper Count],MATCH(RosterPlan25[[#This Row],[PLAYER]],Draft2018[PLAYER],0)),0)+IF(RosterPlan25[[#This Row],[KEEPER / RFA]]="K",1,0)</f>
        <v>1</v>
      </c>
      <c r="N187" s="65"/>
      <c r="O187" s="62">
        <f>IF(RosterPlan25[[#This Row],[VAR/G]]&gt;0,ROUND($W$29*RosterPlan25[[#This Row],[VAR/G]],0),0)+1</f>
        <v>1</v>
      </c>
      <c r="P187" s="62">
        <f>RosterPlan25[[#This Row],[Optimal $]]-RosterPlan25[[#This Row],[2019 $]]</f>
        <v>0</v>
      </c>
      <c r="Q187" s="66">
        <f>IF(OR(RosterPlan25[[#This Row],[SOURCE]]="Rookie",RosterPlan25[[#This Row],[POS]]="K"),0,RosterPlan25[[#This Row],[VAR/G]]+3.3)</f>
        <v>3.3</v>
      </c>
      <c r="R187" s="66">
        <f>IF(RosterPlan25[[#This Row],[VAW/G]]&gt;0,ROUND(RosterPlan25[[#This Row],[VAW/G]]*$W$56,0)+1,1)</f>
        <v>17</v>
      </c>
      <c r="S187" s="67">
        <f>RosterPlan25[[#This Row],[VAWG Market $]]-_xlfn.IFNA(RosterPlan25[[#This Row],[2019 $]],1)</f>
        <v>16</v>
      </c>
      <c r="T187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87"/>
      <c r="AL187"/>
      <c r="AM187"/>
      <c r="AN187"/>
      <c r="AO187"/>
      <c r="AP187"/>
    </row>
    <row r="188" spans="1:42" x14ac:dyDescent="0.3">
      <c r="A188" s="62" t="str">
        <f>INDEX(CompositeRoster[display_name],MATCH(RosterPlan25[[#This Row],[PLAYER]],CompositeRoster[full_name],0))</f>
        <v>joe9alt</v>
      </c>
      <c r="B188" t="s">
        <v>6853</v>
      </c>
      <c r="C188" s="62" t="str">
        <f>INDEX(CompositeRoster[team],MATCH(RosterPlan25[[#This Row],[PLAYER]],CompositeRoster[full_name],0))&amp;""</f>
        <v>IND</v>
      </c>
      <c r="D188" s="62" t="str">
        <f>INDEX(CompositeRoster[position],MATCH(RosterPlan25[[#This Row],[PLAYER]],CompositeRoster[full_name],0))&amp;""</f>
        <v>RB</v>
      </c>
      <c r="E188" s="62" t="str">
        <f>INDEX(CompositeRoster[source],MATCH(RosterPlan25[[#This Row],[PLAYER]],CompositeRoster[full_name],0))</f>
        <v>Roster</v>
      </c>
      <c r="F188" s="63">
        <f>_xlfn.IFNA(INDEX(Draft2018[PRICE], MATCH(RosterPlan25[[#This Row],[PLAYER]],Draft2018[PLAYER],0)),0)</f>
        <v>7</v>
      </c>
      <c r="G188" s="63" t="str">
        <f>_xlfn.IFNA(INDEX(Draft2018[Current Contract],MATCH(RosterPlan25[[#This Row],[PLAYER]],Draft2018[PLAYER],0)),"Undrafted")</f>
        <v>Rookie</v>
      </c>
      <c r="H188" s="63" t="str">
        <f>IF(RosterPlan25[[#This Row],[Contract]]="Rookie","",2018+3-_xlfn.IFNA(INDEX(Draft2018[Net Keeper Count],MATCH(RosterPlan25[[#This Row],[PLAYER]],Draft2018[PLAYER],0)),0))</f>
        <v/>
      </c>
      <c r="I188" s="63">
        <f>ROUNDDOWN(RosterPlan25[[#This Row],[Optimal $]]*IF(RosterPlan25[Contract]="Rookie",0.3,0.15),0)</f>
        <v>11</v>
      </c>
      <c r="J188" s="62">
        <f>IF(RosterPlan25[[#This Row],[SOURCE]]="Draft",INDEX(draft_2019[salary],MATCH(RosterPlan25[[#This Row],[PLAYER]],draft_2019[placeholder_name],0)),MAX(RosterPlan25[[#This Row],[Current $]]+RosterPlan25[[#This Row],[$↑ VAR]],1))</f>
        <v>18</v>
      </c>
      <c r="K188" s="49">
        <f>_xlfn.IFNA(IF(RosterPlan25[[#This Row],[POS]]="K",0,INDEX(Proj2019[VARG],MATCH(RosterPlan25[[#This Row],[PLAYER]],Proj2019[PLAYER],0))),0)</f>
        <v>3.5431249999999999</v>
      </c>
      <c r="L188" s="39" t="s">
        <v>439</v>
      </c>
      <c r="M188" s="64">
        <f>_xlfn.IFNA(INDEX(Draft2018[Net Keeper Count],MATCH(RosterPlan25[[#This Row],[PLAYER]],Draft2018[PLAYER],0)),0)+IF(RosterPlan25[[#This Row],[KEEPER / RFA]]="K",1,0)</f>
        <v>2</v>
      </c>
      <c r="N188" s="65"/>
      <c r="O188" s="62">
        <f>IF(RosterPlan25[[#This Row],[VAR/G]]&gt;0,ROUND($W$29*RosterPlan25[[#This Row],[VAR/G]],0),0)+1</f>
        <v>39</v>
      </c>
      <c r="P188" s="62">
        <f>RosterPlan25[[#This Row],[Optimal $]]-RosterPlan25[[#This Row],[2019 $]]</f>
        <v>21</v>
      </c>
      <c r="Q188" s="66">
        <f>IF(OR(RosterPlan25[[#This Row],[SOURCE]]="Rookie",RosterPlan25[[#This Row],[POS]]="K"),0,RosterPlan25[[#This Row],[VAR/G]]+3.3)</f>
        <v>6.8431249999999997</v>
      </c>
      <c r="R188" s="66">
        <f>IF(RosterPlan25[[#This Row],[VAW/G]]&gt;0,ROUND(RosterPlan25[[#This Row],[VAW/G]]*$W$56,0)+1,1)</f>
        <v>35</v>
      </c>
      <c r="S188" s="67">
        <f>RosterPlan25[[#This Row],[VAWG Market $]]-_xlfn.IFNA(RosterPlan25[[#This Row],[2019 $]],1)</f>
        <v>17</v>
      </c>
      <c r="T188" s="62">
        <f>IF(RosterPlan25[[#This Row],[VAR/G]]&gt;0,1+ROUND(RosterPlan25[[#This Row],[VAR/G]]*IF(RosterPlan25[[#This Row],[KEEPER / RFA]]="K",($W$34+RosterPlan25[[#This Row],[2019 $]]-1)/($W$25+RosterPlan25[[#This Row],[VAR/G]]),$W$35),0),1)</f>
        <v>54</v>
      </c>
      <c r="AK188"/>
      <c r="AL188"/>
      <c r="AM188"/>
      <c r="AN188"/>
      <c r="AO188"/>
      <c r="AP188"/>
    </row>
    <row r="189" spans="1:42" x14ac:dyDescent="0.3">
      <c r="A189" s="62" t="str">
        <f>INDEX(CompositeRoster[display_name],MATCH(RosterPlan25[[#This Row],[PLAYER]],CompositeRoster[full_name],0))</f>
        <v>joe9alt</v>
      </c>
      <c r="B189" t="s">
        <v>7176</v>
      </c>
      <c r="C189" s="62" t="str">
        <f>INDEX(CompositeRoster[team],MATCH(RosterPlan25[[#This Row],[PLAYER]],CompositeRoster[full_name],0))&amp;""</f>
        <v>NE</v>
      </c>
      <c r="D189" s="62" t="str">
        <f>INDEX(CompositeRoster[position],MATCH(RosterPlan25[[#This Row],[PLAYER]],CompositeRoster[full_name],0))&amp;""</f>
        <v>WR</v>
      </c>
      <c r="E189" s="62" t="str">
        <f>INDEX(CompositeRoster[source],MATCH(RosterPlan25[[#This Row],[PLAYER]],CompositeRoster[full_name],0))</f>
        <v>Roster</v>
      </c>
      <c r="F189" s="63">
        <f>_xlfn.IFNA(INDEX(Draft2018[PRICE], MATCH(RosterPlan25[[#This Row],[PLAYER]],Draft2018[PLAYER],0)),0)</f>
        <v>3</v>
      </c>
      <c r="G189" s="63" t="str">
        <f>_xlfn.IFNA(INDEX(Draft2018[Current Contract],MATCH(RosterPlan25[[#This Row],[PLAYER]],Draft2018[PLAYER],0)),"Undrafted")</f>
        <v>Auction</v>
      </c>
      <c r="H189" s="63">
        <f>IF(RosterPlan25[[#This Row],[Contract]]="Rookie","",2018+3-_xlfn.IFNA(INDEX(Draft2018[Net Keeper Count],MATCH(RosterPlan25[[#This Row],[PLAYER]],Draft2018[PLAYER],0)),0))</f>
        <v>2021</v>
      </c>
      <c r="I189" s="63">
        <f>ROUNDDOWN(RosterPlan25[[#This Row],[Optimal $]]*IF(RosterPlan25[Contract]="Rookie",0.3,0.15),0)</f>
        <v>5</v>
      </c>
      <c r="J189" s="62">
        <f>IF(RosterPlan25[[#This Row],[SOURCE]]="Draft",INDEX(draft_2019[salary],MATCH(RosterPlan25[[#This Row],[PLAYER]],draft_2019[placeholder_name],0)),MAX(RosterPlan25[[#This Row],[Current $]]+RosterPlan25[[#This Row],[$↑ VAR]],1))</f>
        <v>8</v>
      </c>
      <c r="K189" s="49">
        <f>_xlfn.IFNA(IF(RosterPlan25[[#This Row],[POS]]="K",0,INDEX(Proj2019[VARG],MATCH(RosterPlan25[[#This Row],[PLAYER]],Proj2019[PLAYER],0))),0)</f>
        <v>3.2562500000000005</v>
      </c>
      <c r="L189" s="39" t="s">
        <v>439</v>
      </c>
      <c r="M189" s="64">
        <f>_xlfn.IFNA(INDEX(Draft2018[Net Keeper Count],MATCH(RosterPlan25[[#This Row],[PLAYER]],Draft2018[PLAYER],0)),0)+IF(RosterPlan25[[#This Row],[KEEPER / RFA]]="K",1,0)</f>
        <v>1</v>
      </c>
      <c r="N189" s="65"/>
      <c r="O189" s="62">
        <f>IF(RosterPlan25[[#This Row],[VAR/G]]&gt;0,ROUND($W$29*RosterPlan25[[#This Row],[VAR/G]],0),0)+1</f>
        <v>36</v>
      </c>
      <c r="P189" s="62">
        <f>RosterPlan25[[#This Row],[Optimal $]]-RosterPlan25[[#This Row],[2019 $]]</f>
        <v>28</v>
      </c>
      <c r="Q189" s="66">
        <f>IF(OR(RosterPlan25[[#This Row],[SOURCE]]="Rookie",RosterPlan25[[#This Row],[POS]]="K"),0,RosterPlan25[[#This Row],[VAR/G]]+3.3)</f>
        <v>6.5562500000000004</v>
      </c>
      <c r="R189" s="66">
        <f>IF(RosterPlan25[[#This Row],[VAW/G]]&gt;0,ROUND(RosterPlan25[[#This Row],[VAW/G]]*$W$56,0)+1,1)</f>
        <v>33</v>
      </c>
      <c r="S189" s="67">
        <f>RosterPlan25[[#This Row],[VAWG Market $]]-_xlfn.IFNA(RosterPlan25[[#This Row],[2019 $]],1)</f>
        <v>25</v>
      </c>
      <c r="T189" s="62">
        <f>IF(RosterPlan25[[#This Row],[VAR/G]]&gt;0,1+ROUND(RosterPlan25[[#This Row],[VAR/G]]*IF(RosterPlan25[[#This Row],[KEEPER / RFA]]="K",($W$34+RosterPlan25[[#This Row],[2019 $]]-1)/($W$25+RosterPlan25[[#This Row],[VAR/G]]),$W$35),0),1)</f>
        <v>49</v>
      </c>
      <c r="AK189"/>
      <c r="AL189"/>
      <c r="AM189"/>
      <c r="AN189"/>
      <c r="AO189"/>
      <c r="AP189"/>
    </row>
    <row r="190" spans="1:42" x14ac:dyDescent="0.3">
      <c r="A190" s="62" t="str">
        <f>INDEX(CompositeRoster[display_name],MATCH(RosterPlan25[[#This Row],[PLAYER]],CompositeRoster[full_name],0))</f>
        <v>joe9alt</v>
      </c>
      <c r="B190" t="s">
        <v>3779</v>
      </c>
      <c r="C190" s="62" t="str">
        <f>INDEX(CompositeRoster[team],MATCH(RosterPlan25[[#This Row],[PLAYER]],CompositeRoster[full_name],0))&amp;""</f>
        <v>SEA</v>
      </c>
      <c r="D190" s="62" t="str">
        <f>INDEX(CompositeRoster[position],MATCH(RosterPlan25[[#This Row],[PLAYER]],CompositeRoster[full_name],0))&amp;""</f>
        <v>WR</v>
      </c>
      <c r="E190" s="62" t="str">
        <f>INDEX(CompositeRoster[source],MATCH(RosterPlan25[[#This Row],[PLAYER]],CompositeRoster[full_name],0))</f>
        <v>Roster</v>
      </c>
      <c r="F190" s="63">
        <f>_xlfn.IFNA(INDEX(Draft2018[PRICE], MATCH(RosterPlan25[[#This Row],[PLAYER]],Draft2018[PLAYER],0)),0)</f>
        <v>6</v>
      </c>
      <c r="G190" s="63" t="str">
        <f>_xlfn.IFNA(INDEX(Draft2018[Current Contract],MATCH(RosterPlan25[[#This Row],[PLAYER]],Draft2018[PLAYER],0)),"Undrafted")</f>
        <v>Auction</v>
      </c>
      <c r="H190" s="63">
        <f>IF(RosterPlan25[[#This Row],[Contract]]="Rookie","",2018+3-_xlfn.IFNA(INDEX(Draft2018[Net Keeper Count],MATCH(RosterPlan25[[#This Row],[PLAYER]],Draft2018[PLAYER],0)),0))</f>
        <v>2021</v>
      </c>
      <c r="I190" s="63">
        <f>ROUNDDOWN(RosterPlan25[[#This Row],[Optimal $]]*IF(RosterPlan25[Contract]="Rookie",0.3,0.15),0)</f>
        <v>3</v>
      </c>
      <c r="J190" s="62">
        <f>IF(RosterPlan25[[#This Row],[SOURCE]]="Draft",INDEX(draft_2019[salary],MATCH(RosterPlan25[[#This Row],[PLAYER]],draft_2019[placeholder_name],0)),MAX(RosterPlan25[[#This Row],[Current $]]+RosterPlan25[[#This Row],[$↑ VAR]],1))</f>
        <v>9</v>
      </c>
      <c r="K190" s="49">
        <f>_xlfn.IFNA(IF(RosterPlan25[[#This Row],[POS]]="K",0,INDEX(Proj2019[VARG],MATCH(RosterPlan25[[#This Row],[PLAYER]],Proj2019[PLAYER],0))),0)</f>
        <v>2.0618749999999997</v>
      </c>
      <c r="L190" s="39" t="s">
        <v>439</v>
      </c>
      <c r="M190" s="64">
        <f>_xlfn.IFNA(INDEX(Draft2018[Net Keeper Count],MATCH(RosterPlan25[[#This Row],[PLAYER]],Draft2018[PLAYER],0)),0)+IF(RosterPlan25[[#This Row],[KEEPER / RFA]]="K",1,0)</f>
        <v>1</v>
      </c>
      <c r="N190" s="65"/>
      <c r="O190" s="62">
        <f>IF(RosterPlan25[[#This Row],[VAR/G]]&gt;0,ROUND($W$29*RosterPlan25[[#This Row],[VAR/G]],0),0)+1</f>
        <v>23</v>
      </c>
      <c r="P190" s="62">
        <f>RosterPlan25[[#This Row],[Optimal $]]-RosterPlan25[[#This Row],[2019 $]]</f>
        <v>14</v>
      </c>
      <c r="Q190" s="66">
        <f>IF(OR(RosterPlan25[[#This Row],[SOURCE]]="Rookie",RosterPlan25[[#This Row],[POS]]="K"),0,RosterPlan25[[#This Row],[VAR/G]]+3.3)</f>
        <v>5.3618749999999995</v>
      </c>
      <c r="R190" s="66">
        <f>IF(RosterPlan25[[#This Row],[VAW/G]]&gt;0,ROUND(RosterPlan25[[#This Row],[VAW/G]]*$W$56,0)+1,1)</f>
        <v>27</v>
      </c>
      <c r="S190" s="67">
        <f>RosterPlan25[[#This Row],[VAWG Market $]]-_xlfn.IFNA(RosterPlan25[[#This Row],[2019 $]],1)</f>
        <v>18</v>
      </c>
      <c r="T190" s="62">
        <f>IF(RosterPlan25[[#This Row],[VAR/G]]&gt;0,1+ROUND(RosterPlan25[[#This Row],[VAR/G]]*IF(RosterPlan25[[#This Row],[KEEPER / RFA]]="K",($W$34+RosterPlan25[[#This Row],[2019 $]]-1)/($W$25+RosterPlan25[[#This Row],[VAR/G]]),$W$35),0),1)</f>
        <v>32</v>
      </c>
      <c r="AK190"/>
      <c r="AL190"/>
      <c r="AM190"/>
      <c r="AN190"/>
      <c r="AO190"/>
      <c r="AP190"/>
    </row>
    <row r="191" spans="1:42" x14ac:dyDescent="0.3">
      <c r="A191" s="62" t="str">
        <f>INDEX(CompositeRoster[display_name],MATCH(RosterPlan25[[#This Row],[PLAYER]],CompositeRoster[full_name],0))</f>
        <v>joe9alt</v>
      </c>
      <c r="B191" t="s">
        <v>1783</v>
      </c>
      <c r="C191" s="62" t="str">
        <f>INDEX(CompositeRoster[team],MATCH(RosterPlan25[[#This Row],[PLAYER]],CompositeRoster[full_name],0))&amp;""</f>
        <v>GB</v>
      </c>
      <c r="D191" s="62" t="str">
        <f>INDEX(CompositeRoster[position],MATCH(RosterPlan25[[#This Row],[PLAYER]],CompositeRoster[full_name],0))&amp;""</f>
        <v>QB</v>
      </c>
      <c r="E191" s="62" t="str">
        <f>INDEX(CompositeRoster[source],MATCH(RosterPlan25[[#This Row],[PLAYER]],CompositeRoster[full_name],0))</f>
        <v>Roster</v>
      </c>
      <c r="F191" s="63">
        <f>_xlfn.IFNA(INDEX(Draft2018[PRICE], MATCH(RosterPlan25[[#This Row],[PLAYER]],Draft2018[PLAYER],0)),0)</f>
        <v>52</v>
      </c>
      <c r="G191" s="63" t="str">
        <f>_xlfn.IFNA(INDEX(Draft2018[Current Contract],MATCH(RosterPlan25[[#This Row],[PLAYER]],Draft2018[PLAYER],0)),"Undrafted")</f>
        <v>Auction</v>
      </c>
      <c r="H191" s="63">
        <f>IF(RosterPlan25[[#This Row],[Contract]]="Rookie","",2018+3-_xlfn.IFNA(INDEX(Draft2018[Net Keeper Count],MATCH(RosterPlan25[[#This Row],[PLAYER]],Draft2018[PLAYER],0)),0))</f>
        <v>2019</v>
      </c>
      <c r="I191" s="63">
        <f>ROUNDDOWN(RosterPlan25[[#This Row],[Optimal $]]*IF(RosterPlan25[Contract]="Rookie",0.3,0.15),0)</f>
        <v>3</v>
      </c>
      <c r="J191" s="62">
        <f>IF(RosterPlan25[[#This Row],[SOURCE]]="Draft",INDEX(draft_2019[salary],MATCH(RosterPlan25[[#This Row],[PLAYER]],draft_2019[placeholder_name],0)),MAX(RosterPlan25[[#This Row],[Current $]]+RosterPlan25[[#This Row],[$↑ VAR]],1))</f>
        <v>55</v>
      </c>
      <c r="K191" s="49">
        <f>_xlfn.IFNA(IF(RosterPlan25[[#This Row],[POS]]="K",0,INDEX(Proj2019[VARG],MATCH(RosterPlan25[[#This Row],[PLAYER]],Proj2019[PLAYER],0))),0)</f>
        <v>1.8051250000000003</v>
      </c>
      <c r="L191" s="39"/>
      <c r="M191" s="64">
        <f>_xlfn.IFNA(INDEX(Draft2018[Net Keeper Count],MATCH(RosterPlan25[[#This Row],[PLAYER]],Draft2018[PLAYER],0)),0)+IF(RosterPlan25[[#This Row],[KEEPER / RFA]]="K",1,0)</f>
        <v>2</v>
      </c>
      <c r="N191" s="65"/>
      <c r="O191" s="62">
        <f>IF(RosterPlan25[[#This Row],[VAR/G]]&gt;0,ROUND($W$29*RosterPlan25[[#This Row],[VAR/G]],0),0)+1</f>
        <v>20</v>
      </c>
      <c r="P191" s="62">
        <f>RosterPlan25[[#This Row],[Optimal $]]-RosterPlan25[[#This Row],[2019 $]]</f>
        <v>-35</v>
      </c>
      <c r="Q191" s="66">
        <f>IF(OR(RosterPlan25[[#This Row],[SOURCE]]="Rookie",RosterPlan25[[#This Row],[POS]]="K"),0,RosterPlan25[[#This Row],[VAR/G]]+3.3)</f>
        <v>5.1051250000000001</v>
      </c>
      <c r="R191" s="66">
        <f>IF(RosterPlan25[[#This Row],[VAW/G]]&gt;0,ROUND(RosterPlan25[[#This Row],[VAW/G]]*$W$56,0)+1,1)</f>
        <v>26</v>
      </c>
      <c r="S191" s="67">
        <f>RosterPlan25[[#This Row],[VAWG Market $]]-_xlfn.IFNA(RosterPlan25[[#This Row],[2019 $]],1)</f>
        <v>-29</v>
      </c>
      <c r="T191" s="62">
        <f>IF(RosterPlan25[[#This Row],[VAR/G]]&gt;0,1+ROUND(RosterPlan25[[#This Row],[VAR/G]]*IF(RosterPlan25[[#This Row],[KEEPER / RFA]]="K",($W$34+RosterPlan25[[#This Row],[2019 $]]-1)/($W$25+RosterPlan25[[#This Row],[VAR/G]]),$W$35),0),1)</f>
        <v>29</v>
      </c>
      <c r="AK191"/>
      <c r="AL191"/>
      <c r="AM191"/>
      <c r="AN191"/>
      <c r="AO191"/>
      <c r="AP191"/>
    </row>
    <row r="192" spans="1:42" x14ac:dyDescent="0.3">
      <c r="A192" s="62" t="str">
        <f>INDEX(CompositeRoster[display_name],MATCH(RosterPlan25[[#This Row],[PLAYER]],CompositeRoster[full_name],0))</f>
        <v>joe9alt</v>
      </c>
      <c r="B192" t="s">
        <v>9921</v>
      </c>
      <c r="C192" s="62" t="str">
        <f>INDEX(CompositeRoster[team],MATCH(RosterPlan25[[#This Row],[PLAYER]],CompositeRoster[full_name],0))&amp;""</f>
        <v>SF</v>
      </c>
      <c r="D192" s="62" t="str">
        <f>INDEX(CompositeRoster[position],MATCH(RosterPlan25[[#This Row],[PLAYER]],CompositeRoster[full_name],0))&amp;""</f>
        <v>RB</v>
      </c>
      <c r="E192" s="62" t="str">
        <f>INDEX(CompositeRoster[source],MATCH(RosterPlan25[[#This Row],[PLAYER]],CompositeRoster[full_name],0))</f>
        <v>Roster</v>
      </c>
      <c r="F192" s="63">
        <f>_xlfn.IFNA(INDEX(Draft2018[PRICE], MATCH(RosterPlan25[[#This Row],[PLAYER]],Draft2018[PLAYER],0)),0)</f>
        <v>9</v>
      </c>
      <c r="G192" s="63" t="str">
        <f>_xlfn.IFNA(INDEX(Draft2018[Current Contract],MATCH(RosterPlan25[[#This Row],[PLAYER]],Draft2018[PLAYER],0)),"Undrafted")</f>
        <v>Auction</v>
      </c>
      <c r="H192" s="63">
        <f>IF(RosterPlan25[[#This Row],[Contract]]="Rookie","",2018+3-_xlfn.IFNA(INDEX(Draft2018[Net Keeper Count],MATCH(RosterPlan25[[#This Row],[PLAYER]],Draft2018[PLAYER],0)),0))</f>
        <v>2019</v>
      </c>
      <c r="I192" s="63">
        <f>ROUNDDOWN(RosterPlan25[[#This Row],[Optimal $]]*IF(RosterPlan25[Contract]="Rookie",0.3,0.15),0)</f>
        <v>1</v>
      </c>
      <c r="J192" s="62">
        <f>IF(RosterPlan25[[#This Row],[SOURCE]]="Draft",INDEX(draft_2019[salary],MATCH(RosterPlan25[[#This Row],[PLAYER]],draft_2019[placeholder_name],0)),MAX(RosterPlan25[[#This Row],[Current $]]+RosterPlan25[[#This Row],[$↑ VAR]],1))</f>
        <v>10</v>
      </c>
      <c r="K192" s="49">
        <f>_xlfn.IFNA(IF(RosterPlan25[[#This Row],[POS]]="K",0,INDEX(Proj2019[VARG],MATCH(RosterPlan25[[#This Row],[PLAYER]],Proj2019[PLAYER],0))),0)</f>
        <v>0.65874999999999773</v>
      </c>
      <c r="L192" s="39"/>
      <c r="M192" s="64">
        <f>_xlfn.IFNA(INDEX(Draft2018[Net Keeper Count],MATCH(RosterPlan25[[#This Row],[PLAYER]],Draft2018[PLAYER],0)),0)+IF(RosterPlan25[[#This Row],[KEEPER / RFA]]="K",1,0)</f>
        <v>2</v>
      </c>
      <c r="N192" s="65"/>
      <c r="O192" s="62">
        <f>IF(RosterPlan25[[#This Row],[VAR/G]]&gt;0,ROUND($W$29*RosterPlan25[[#This Row],[VAR/G]],0),0)+1</f>
        <v>8</v>
      </c>
      <c r="P192" s="62">
        <f>RosterPlan25[[#This Row],[Optimal $]]-RosterPlan25[[#This Row],[2019 $]]</f>
        <v>-2</v>
      </c>
      <c r="Q192" s="66">
        <f>IF(OR(RosterPlan25[[#This Row],[SOURCE]]="Rookie",RosterPlan25[[#This Row],[POS]]="K"),0,RosterPlan25[[#This Row],[VAR/G]]+3.3)</f>
        <v>3.9587499999999975</v>
      </c>
      <c r="R192" s="66">
        <f>IF(RosterPlan25[[#This Row],[VAW/G]]&gt;0,ROUND(RosterPlan25[[#This Row],[VAW/G]]*$W$56,0)+1,1)</f>
        <v>20</v>
      </c>
      <c r="S192" s="67">
        <f>RosterPlan25[[#This Row],[VAWG Market $]]-_xlfn.IFNA(RosterPlan25[[#This Row],[2019 $]],1)</f>
        <v>10</v>
      </c>
      <c r="T192" s="62">
        <f>IF(RosterPlan25[[#This Row],[VAR/G]]&gt;0,1+ROUND(RosterPlan25[[#This Row],[VAR/G]]*IF(RosterPlan25[[#This Row],[KEEPER / RFA]]="K",($W$34+RosterPlan25[[#This Row],[2019 $]]-1)/($W$25+RosterPlan25[[#This Row],[VAR/G]]),$W$35),0),1)</f>
        <v>11</v>
      </c>
      <c r="AK192"/>
      <c r="AL192"/>
      <c r="AM192"/>
      <c r="AN192"/>
      <c r="AO192"/>
      <c r="AP192"/>
    </row>
    <row r="193" spans="1:42" x14ac:dyDescent="0.3">
      <c r="A193" s="62" t="str">
        <f>INDEX(CompositeRoster[display_name],MATCH(RosterPlan25[[#This Row],[PLAYER]],CompositeRoster[full_name],0))</f>
        <v>joe9alt</v>
      </c>
      <c r="B193" t="s">
        <v>4178</v>
      </c>
      <c r="C193" s="62" t="str">
        <f>INDEX(CompositeRoster[team],MATCH(RosterPlan25[[#This Row],[PLAYER]],CompositeRoster[full_name],0))&amp;""</f>
        <v>ATL</v>
      </c>
      <c r="D193" s="62" t="str">
        <f>INDEX(CompositeRoster[position],MATCH(RosterPlan25[[#This Row],[PLAYER]],CompositeRoster[full_name],0))&amp;""</f>
        <v>TE</v>
      </c>
      <c r="E193" s="62" t="str">
        <f>INDEX(CompositeRoster[source],MATCH(RosterPlan25[[#This Row],[PLAYER]],CompositeRoster[full_name],0))</f>
        <v>Roster</v>
      </c>
      <c r="F193" s="63">
        <f>_xlfn.IFNA(INDEX(Draft2018[PRICE], MATCH(RosterPlan25[[#This Row],[PLAYER]],Draft2018[PLAYER],0)),0)</f>
        <v>9</v>
      </c>
      <c r="G193" s="63" t="str">
        <f>_xlfn.IFNA(INDEX(Draft2018[Current Contract],MATCH(RosterPlan25[[#This Row],[PLAYER]],Draft2018[PLAYER],0)),"Undrafted")</f>
        <v>Auction</v>
      </c>
      <c r="H193" s="63">
        <f>IF(RosterPlan25[[#This Row],[Contract]]="Rookie","",2018+3-_xlfn.IFNA(INDEX(Draft2018[Net Keeper Count],MATCH(RosterPlan25[[#This Row],[PLAYER]],Draft2018[PLAYER],0)),0))</f>
        <v>2020</v>
      </c>
      <c r="I193" s="63">
        <f>ROUNDDOWN(RosterPlan25[[#This Row],[Optimal $]]*IF(RosterPlan25[Contract]="Rookie",0.3,0.15),0)</f>
        <v>0</v>
      </c>
      <c r="J193" s="62">
        <f>IF(RosterPlan25[[#This Row],[SOURCE]]="Draft",INDEX(draft_2019[salary],MATCH(RosterPlan25[[#This Row],[PLAYER]],draft_2019[placeholder_name],0)),MAX(RosterPlan25[[#This Row],[Current $]]+RosterPlan25[[#This Row],[$↑ VAR]],1))</f>
        <v>9</v>
      </c>
      <c r="K193" s="49">
        <f>_xlfn.IFNA(IF(RosterPlan25[[#This Row],[POS]]="K",0,INDEX(Proj2019[VARG],MATCH(RosterPlan25[[#This Row],[PLAYER]],Proj2019[PLAYER],0))),0)</f>
        <v>0.11937499999999979</v>
      </c>
      <c r="L193" s="39" t="s">
        <v>439</v>
      </c>
      <c r="M193" s="64">
        <f>_xlfn.IFNA(INDEX(Draft2018[Net Keeper Count],MATCH(RosterPlan25[[#This Row],[PLAYER]],Draft2018[PLAYER],0)),0)+IF(RosterPlan25[[#This Row],[KEEPER / RFA]]="K",1,0)</f>
        <v>2</v>
      </c>
      <c r="N193" s="65"/>
      <c r="O193" s="62">
        <f>IF(RosterPlan25[[#This Row],[VAR/G]]&gt;0,ROUND($W$29*RosterPlan25[[#This Row],[VAR/G]],0),0)+1</f>
        <v>2</v>
      </c>
      <c r="P193" s="62">
        <f>RosterPlan25[[#This Row],[Optimal $]]-RosterPlan25[[#This Row],[2019 $]]</f>
        <v>-7</v>
      </c>
      <c r="Q193" s="66">
        <f>IF(OR(RosterPlan25[[#This Row],[SOURCE]]="Rookie",RosterPlan25[[#This Row],[POS]]="K"),0,RosterPlan25[[#This Row],[VAR/G]]+3.3)</f>
        <v>3.4193749999999996</v>
      </c>
      <c r="R193" s="66">
        <f>IF(RosterPlan25[[#This Row],[VAW/G]]&gt;0,ROUND(RosterPlan25[[#This Row],[VAW/G]]*$W$56,0)+1,1)</f>
        <v>18</v>
      </c>
      <c r="S193" s="67">
        <f>RosterPlan25[[#This Row],[VAWG Market $]]-_xlfn.IFNA(RosterPlan25[[#This Row],[2019 $]],1)</f>
        <v>9</v>
      </c>
      <c r="T193" s="62">
        <f>IF(RosterPlan25[[#This Row],[VAR/G]]&gt;0,1+ROUND(RosterPlan25[[#This Row],[VAR/G]]*IF(RosterPlan25[[#This Row],[KEEPER / RFA]]="K",($W$34+RosterPlan25[[#This Row],[2019 $]]-1)/($W$25+RosterPlan25[[#This Row],[VAR/G]]),$W$35),0),1)</f>
        <v>3</v>
      </c>
      <c r="AK193"/>
      <c r="AL193"/>
      <c r="AM193"/>
      <c r="AN193"/>
      <c r="AO193"/>
      <c r="AP193"/>
    </row>
    <row r="194" spans="1:42" x14ac:dyDescent="0.3">
      <c r="A194" s="62" t="str">
        <f>INDEX(CompositeRoster[display_name],MATCH(RosterPlan25[[#This Row],[PLAYER]],CompositeRoster[full_name],0))</f>
        <v>joe9alt</v>
      </c>
      <c r="B194" t="s">
        <v>4485</v>
      </c>
      <c r="C194" s="62" t="str">
        <f>INDEX(CompositeRoster[team],MATCH(RosterPlan25[[#This Row],[PLAYER]],CompositeRoster[full_name],0))&amp;""</f>
        <v>WAS</v>
      </c>
      <c r="D194" s="62" t="str">
        <f>INDEX(CompositeRoster[position],MATCH(RosterPlan25[[#This Row],[PLAYER]],CompositeRoster[full_name],0))&amp;""</f>
        <v>TE</v>
      </c>
      <c r="E194" s="62" t="str">
        <f>INDEX(CompositeRoster[source],MATCH(RosterPlan25[[#This Row],[PLAYER]],CompositeRoster[full_name],0))</f>
        <v>Roster</v>
      </c>
      <c r="F194" s="63">
        <f>_xlfn.IFNA(INDEX(Draft2018[PRICE], MATCH(RosterPlan25[[#This Row],[PLAYER]],Draft2018[PLAYER],0)),0)</f>
        <v>24</v>
      </c>
      <c r="G194" s="63" t="str">
        <f>_xlfn.IFNA(INDEX(Draft2018[Current Contract],MATCH(RosterPlan25[[#This Row],[PLAYER]],Draft2018[PLAYER],0)),"Undrafted")</f>
        <v>Auction</v>
      </c>
      <c r="H194" s="63">
        <f>IF(RosterPlan25[[#This Row],[Contract]]="Rookie","",2018+3-_xlfn.IFNA(INDEX(Draft2018[Net Keeper Count],MATCH(RosterPlan25[[#This Row],[PLAYER]],Draft2018[PLAYER],0)),0))</f>
        <v>2020</v>
      </c>
      <c r="I194" s="63">
        <f>ROUNDDOWN(RosterPlan25[[#This Row],[Optimal $]]*IF(RosterPlan25[Contract]="Rookie",0.3,0.15),0)</f>
        <v>0</v>
      </c>
      <c r="J194" s="62">
        <f>IF(RosterPlan25[[#This Row],[SOURCE]]="Draft",INDEX(draft_2019[salary],MATCH(RosterPlan25[[#This Row],[PLAYER]],draft_2019[placeholder_name],0)),MAX(RosterPlan25[[#This Row],[Current $]]+RosterPlan25[[#This Row],[$↑ VAR]],1))</f>
        <v>24</v>
      </c>
      <c r="K194" s="49">
        <f>_xlfn.IFNA(IF(RosterPlan25[[#This Row],[POS]]="K",0,INDEX(Proj2019[VARG],MATCH(RosterPlan25[[#This Row],[PLAYER]],Proj2019[PLAYER],0))),0)</f>
        <v>0.11499999999999932</v>
      </c>
      <c r="L194" s="39"/>
      <c r="M194" s="64">
        <f>_xlfn.IFNA(INDEX(Draft2018[Net Keeper Count],MATCH(RosterPlan25[[#This Row],[PLAYER]],Draft2018[PLAYER],0)),0)+IF(RosterPlan25[[#This Row],[KEEPER / RFA]]="K",1,0)</f>
        <v>1</v>
      </c>
      <c r="N194" s="65"/>
      <c r="O194" s="62">
        <f>IF(RosterPlan25[[#This Row],[VAR/G]]&gt;0,ROUND($W$29*RosterPlan25[[#This Row],[VAR/G]],0),0)+1</f>
        <v>2</v>
      </c>
      <c r="P194" s="62">
        <f>RosterPlan25[[#This Row],[Optimal $]]-RosterPlan25[[#This Row],[2019 $]]</f>
        <v>-22</v>
      </c>
      <c r="Q194" s="66">
        <f>IF(OR(RosterPlan25[[#This Row],[SOURCE]]="Rookie",RosterPlan25[[#This Row],[POS]]="K"),0,RosterPlan25[[#This Row],[VAR/G]]+3.3)</f>
        <v>3.4149999999999991</v>
      </c>
      <c r="R194" s="66">
        <f>IF(RosterPlan25[[#This Row],[VAW/G]]&gt;0,ROUND(RosterPlan25[[#This Row],[VAW/G]]*$W$56,0)+1,1)</f>
        <v>18</v>
      </c>
      <c r="S194" s="67">
        <f>RosterPlan25[[#This Row],[VAWG Market $]]-_xlfn.IFNA(RosterPlan25[[#This Row],[2019 $]],1)</f>
        <v>-6</v>
      </c>
      <c r="T194" s="62">
        <f>IF(RosterPlan25[[#This Row],[VAR/G]]&gt;0,1+ROUND(RosterPlan25[[#This Row],[VAR/G]]*IF(RosterPlan25[[#This Row],[KEEPER / RFA]]="K",($W$34+RosterPlan25[[#This Row],[2019 $]]-1)/($W$25+RosterPlan25[[#This Row],[VAR/G]]),$W$35),0),1)</f>
        <v>3</v>
      </c>
      <c r="AK194"/>
      <c r="AL194"/>
      <c r="AM194"/>
      <c r="AN194"/>
      <c r="AO194"/>
      <c r="AP194"/>
    </row>
    <row r="195" spans="1:42" x14ac:dyDescent="0.3">
      <c r="A195" s="62" t="str">
        <f>INDEX(CompositeRoster[display_name],MATCH(RosterPlan25[[#This Row],[PLAYER]],CompositeRoster[full_name],0))</f>
        <v>joe9alt</v>
      </c>
      <c r="B195" t="s">
        <v>10305</v>
      </c>
      <c r="C195" s="62" t="str">
        <f>INDEX(CompositeRoster[team],MATCH(RosterPlan25[[#This Row],[PLAYER]],CompositeRoster[full_name],0))&amp;""</f>
        <v>PHI</v>
      </c>
      <c r="D195" s="62" t="str">
        <f>INDEX(CompositeRoster[position],MATCH(RosterPlan25[[#This Row],[PLAYER]],CompositeRoster[full_name],0))&amp;""</f>
        <v>RB</v>
      </c>
      <c r="E195" s="62" t="str">
        <f>INDEX(CompositeRoster[source],MATCH(RosterPlan25[[#This Row],[PLAYER]],CompositeRoster[full_name],0))</f>
        <v>Roster</v>
      </c>
      <c r="F195" s="63">
        <f>_xlfn.IFNA(INDEX(Draft2018[PRICE], MATCH(RosterPlan25[[#This Row],[PLAYER]],Draft2018[PLAYER],0)),0)</f>
        <v>1</v>
      </c>
      <c r="G195" s="63" t="str">
        <f>_xlfn.IFNA(INDEX(Draft2018[Current Contract],MATCH(RosterPlan25[[#This Row],[PLAYER]],Draft2018[PLAYER],0)),"Undrafted")</f>
        <v>Undrafted</v>
      </c>
      <c r="H195" s="63">
        <f>IF(RosterPlan25[[#This Row],[Contract]]="Rookie","",2018+3-_xlfn.IFNA(INDEX(Draft2018[Net Keeper Count],MATCH(RosterPlan25[[#This Row],[PLAYER]],Draft2018[PLAYER],0)),0))</f>
        <v>2020</v>
      </c>
      <c r="I195" s="63">
        <f>ROUNDDOWN(RosterPlan25[[#This Row],[Optimal $]]*IF(RosterPlan25[Contract]="Rookie",0.3,0.15),0)</f>
        <v>0</v>
      </c>
      <c r="J195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95" s="49">
        <f>_xlfn.IFNA(IF(RosterPlan25[[#This Row],[POS]]="K",0,INDEX(Proj2019[VARG],MATCH(RosterPlan25[[#This Row],[PLAYER]],Proj2019[PLAYER],0))),0)</f>
        <v>0</v>
      </c>
      <c r="L195" s="39" t="s">
        <v>439</v>
      </c>
      <c r="M195" s="64">
        <f>_xlfn.IFNA(INDEX(Draft2018[Net Keeper Count],MATCH(RosterPlan25[[#This Row],[PLAYER]],Draft2018[PLAYER],0)),0)+IF(RosterPlan25[[#This Row],[KEEPER / RFA]]="K",1,0)</f>
        <v>2</v>
      </c>
      <c r="N195" s="65"/>
      <c r="O195" s="62">
        <f>IF(RosterPlan25[[#This Row],[VAR/G]]&gt;0,ROUND($W$29*RosterPlan25[[#This Row],[VAR/G]],0),0)+1</f>
        <v>1</v>
      </c>
      <c r="P195" s="62">
        <f>RosterPlan25[[#This Row],[Optimal $]]-RosterPlan25[[#This Row],[2019 $]]</f>
        <v>0</v>
      </c>
      <c r="Q195" s="66">
        <f>IF(OR(RosterPlan25[[#This Row],[SOURCE]]="Rookie",RosterPlan25[[#This Row],[POS]]="K"),0,RosterPlan25[[#This Row],[VAR/G]]+3.3)</f>
        <v>3.3</v>
      </c>
      <c r="R195" s="66">
        <f>IF(RosterPlan25[[#This Row],[VAW/G]]&gt;0,ROUND(RosterPlan25[[#This Row],[VAW/G]]*$W$56,0)+1,1)</f>
        <v>17</v>
      </c>
      <c r="S195" s="67">
        <f>RosterPlan25[[#This Row],[VAWG Market $]]-_xlfn.IFNA(RosterPlan25[[#This Row],[2019 $]],1)</f>
        <v>16</v>
      </c>
      <c r="T195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95"/>
      <c r="AL195"/>
      <c r="AM195"/>
      <c r="AN195"/>
      <c r="AO195"/>
      <c r="AP195"/>
    </row>
    <row r="196" spans="1:42" x14ac:dyDescent="0.3">
      <c r="A196" s="62" t="str">
        <f>INDEX(CompositeRoster[display_name],MATCH(RosterPlan25[[#This Row],[PLAYER]],CompositeRoster[full_name],0))</f>
        <v>joe9alt</v>
      </c>
      <c r="B196" t="s">
        <v>10173</v>
      </c>
      <c r="C196" s="62" t="str">
        <f>INDEX(CompositeRoster[team],MATCH(RosterPlan25[[#This Row],[PLAYER]],CompositeRoster[full_name],0))&amp;""</f>
        <v>KC</v>
      </c>
      <c r="D196" s="62" t="str">
        <f>INDEX(CompositeRoster[position],MATCH(RosterPlan25[[#This Row],[PLAYER]],CompositeRoster[full_name],0))&amp;""</f>
        <v>RB</v>
      </c>
      <c r="E196" s="62" t="str">
        <f>INDEX(CompositeRoster[source],MATCH(RosterPlan25[[#This Row],[PLAYER]],CompositeRoster[full_name],0))</f>
        <v>Roster</v>
      </c>
      <c r="F196" s="63">
        <f>_xlfn.IFNA(INDEX(Draft2018[PRICE], MATCH(RosterPlan25[[#This Row],[PLAYER]],Draft2018[PLAYER],0)),0)</f>
        <v>0</v>
      </c>
      <c r="G196" s="63" t="str">
        <f>_xlfn.IFNA(INDEX(Draft2018[Current Contract],MATCH(RosterPlan25[[#This Row],[PLAYER]],Draft2018[PLAYER],0)),"Undrafted")</f>
        <v>Undrafted</v>
      </c>
      <c r="H196" s="63">
        <f>IF(RosterPlan25[[#This Row],[Contract]]="Rookie","",2018+3-_xlfn.IFNA(INDEX(Draft2018[Net Keeper Count],MATCH(RosterPlan25[[#This Row],[PLAYER]],Draft2018[PLAYER],0)),0))</f>
        <v>2021</v>
      </c>
      <c r="I196" s="63">
        <f>ROUNDDOWN(RosterPlan25[[#This Row],[Optimal $]]*IF(RosterPlan25[Contract]="Rookie",0.3,0.15),0)</f>
        <v>0</v>
      </c>
      <c r="J196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96" s="49">
        <f>_xlfn.IFNA(IF(RosterPlan25[[#This Row],[POS]]="K",0,INDEX(Proj2019[VARG],MATCH(RosterPlan25[[#This Row],[PLAYER]],Proj2019[PLAYER],0))),0)</f>
        <v>0</v>
      </c>
      <c r="L196" s="39" t="s">
        <v>439</v>
      </c>
      <c r="M196" s="64">
        <f>_xlfn.IFNA(INDEX(Draft2018[Net Keeper Count],MATCH(RosterPlan25[[#This Row],[PLAYER]],Draft2018[PLAYER],0)),0)+IF(RosterPlan25[[#This Row],[KEEPER / RFA]]="K",1,0)</f>
        <v>1</v>
      </c>
      <c r="N196" s="65"/>
      <c r="O196" s="62">
        <f>IF(RosterPlan25[[#This Row],[VAR/G]]&gt;0,ROUND($W$29*RosterPlan25[[#This Row],[VAR/G]],0),0)+1</f>
        <v>1</v>
      </c>
      <c r="P196" s="62">
        <f>RosterPlan25[[#This Row],[Optimal $]]-RosterPlan25[[#This Row],[2019 $]]</f>
        <v>0</v>
      </c>
      <c r="Q196" s="66">
        <f>IF(OR(RosterPlan25[[#This Row],[SOURCE]]="Rookie",RosterPlan25[[#This Row],[POS]]="K"),0,RosterPlan25[[#This Row],[VAR/G]]+3.3)</f>
        <v>3.3</v>
      </c>
      <c r="R196" s="66">
        <f>IF(RosterPlan25[[#This Row],[VAW/G]]&gt;0,ROUND(RosterPlan25[[#This Row],[VAW/G]]*$W$56,0)+1,1)</f>
        <v>17</v>
      </c>
      <c r="S196" s="67">
        <f>RosterPlan25[[#This Row],[VAWG Market $]]-_xlfn.IFNA(RosterPlan25[[#This Row],[2019 $]],1)</f>
        <v>16</v>
      </c>
      <c r="T196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96"/>
      <c r="AL196"/>
      <c r="AM196"/>
      <c r="AN196"/>
      <c r="AO196"/>
      <c r="AP196"/>
    </row>
    <row r="197" spans="1:42" x14ac:dyDescent="0.3">
      <c r="A197" s="62" t="str">
        <f>INDEX(CompositeRoster[display_name],MATCH(RosterPlan25[[#This Row],[PLAYER]],CompositeRoster[full_name],0))</f>
        <v>joe9alt</v>
      </c>
      <c r="B197" t="s">
        <v>9463</v>
      </c>
      <c r="C197" s="62" t="str">
        <f>INDEX(CompositeRoster[team],MATCH(RosterPlan25[[#This Row],[PLAYER]],CompositeRoster[full_name],0))&amp;""</f>
        <v>IND</v>
      </c>
      <c r="D197" s="62" t="str">
        <f>INDEX(CompositeRoster[position],MATCH(RosterPlan25[[#This Row],[PLAYER]],CompositeRoster[full_name],0))&amp;""</f>
        <v>WR</v>
      </c>
      <c r="E197" s="62" t="str">
        <f>INDEX(CompositeRoster[source],MATCH(RosterPlan25[[#This Row],[PLAYER]],CompositeRoster[full_name],0))</f>
        <v>Roster</v>
      </c>
      <c r="F197" s="63">
        <f>_xlfn.IFNA(INDEX(Draft2018[PRICE], MATCH(RosterPlan25[[#This Row],[PLAYER]],Draft2018[PLAYER],0)),0)</f>
        <v>2</v>
      </c>
      <c r="G197" s="63" t="str">
        <f>_xlfn.IFNA(INDEX(Draft2018[Current Contract],MATCH(RosterPlan25[[#This Row],[PLAYER]],Draft2018[PLAYER],0)),"Undrafted")</f>
        <v>Auction</v>
      </c>
      <c r="H197" s="63">
        <f>IF(RosterPlan25[[#This Row],[Contract]]="Rookie","",2018+3-_xlfn.IFNA(INDEX(Draft2018[Net Keeper Count],MATCH(RosterPlan25[[#This Row],[PLAYER]],Draft2018[PLAYER],0)),0))</f>
        <v>2020</v>
      </c>
      <c r="I197" s="63">
        <f>ROUNDDOWN(RosterPlan25[[#This Row],[Optimal $]]*IF(RosterPlan25[Contract]="Rookie",0.3,0.15),0)</f>
        <v>0</v>
      </c>
      <c r="J197" s="62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197" s="49">
        <f>_xlfn.IFNA(IF(RosterPlan25[[#This Row],[POS]]="K",0,INDEX(Proj2019[VARG],MATCH(RosterPlan25[[#This Row],[PLAYER]],Proj2019[PLAYER],0))),0)</f>
        <v>0</v>
      </c>
      <c r="L197" s="39" t="s">
        <v>439</v>
      </c>
      <c r="M197" s="64">
        <f>_xlfn.IFNA(INDEX(Draft2018[Net Keeper Count],MATCH(RosterPlan25[[#This Row],[PLAYER]],Draft2018[PLAYER],0)),0)+IF(RosterPlan25[[#This Row],[KEEPER / RFA]]="K",1,0)</f>
        <v>2</v>
      </c>
      <c r="N197" s="65"/>
      <c r="O197" s="62">
        <f>IF(RosterPlan25[[#This Row],[VAR/G]]&gt;0,ROUND($W$29*RosterPlan25[[#This Row],[VAR/G]],0),0)+1</f>
        <v>1</v>
      </c>
      <c r="P197" s="62">
        <f>RosterPlan25[[#This Row],[Optimal $]]-RosterPlan25[[#This Row],[2019 $]]</f>
        <v>-1</v>
      </c>
      <c r="Q197" s="66">
        <f>IF(OR(RosterPlan25[[#This Row],[SOURCE]]="Rookie",RosterPlan25[[#This Row],[POS]]="K"),0,RosterPlan25[[#This Row],[VAR/G]]+3.3)</f>
        <v>3.3</v>
      </c>
      <c r="R197" s="66">
        <f>IF(RosterPlan25[[#This Row],[VAW/G]]&gt;0,ROUND(RosterPlan25[[#This Row],[VAW/G]]*$W$56,0)+1,1)</f>
        <v>17</v>
      </c>
      <c r="S197" s="67">
        <f>RosterPlan25[[#This Row],[VAWG Market $]]-_xlfn.IFNA(RosterPlan25[[#This Row],[2019 $]],1)</f>
        <v>15</v>
      </c>
      <c r="T197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97"/>
      <c r="AL197"/>
      <c r="AM197"/>
      <c r="AN197"/>
      <c r="AO197"/>
      <c r="AP197"/>
    </row>
    <row r="198" spans="1:42" x14ac:dyDescent="0.3">
      <c r="A198" s="62" t="str">
        <f>INDEX(CompositeRoster[display_name],MATCH(RosterPlan25[[#This Row],[PLAYER]],CompositeRoster[full_name],0))</f>
        <v>joe9alt</v>
      </c>
      <c r="B198" t="s">
        <v>8342</v>
      </c>
      <c r="C198" s="62" t="str">
        <f>INDEX(CompositeRoster[team],MATCH(RosterPlan25[[#This Row],[PLAYER]],CompositeRoster[full_name],0))&amp;""</f>
        <v>PIT</v>
      </c>
      <c r="D198" s="62" t="str">
        <f>INDEX(CompositeRoster[position],MATCH(RosterPlan25[[#This Row],[PLAYER]],CompositeRoster[full_name],0))&amp;""</f>
        <v>WR</v>
      </c>
      <c r="E198" s="62" t="str">
        <f>INDEX(CompositeRoster[source],MATCH(RosterPlan25[[#This Row],[PLAYER]],CompositeRoster[full_name],0))</f>
        <v>Roster</v>
      </c>
      <c r="F198" s="63">
        <f>_xlfn.IFNA(INDEX(Draft2018[PRICE], MATCH(RosterPlan25[[#This Row],[PLAYER]],Draft2018[PLAYER],0)),0)</f>
        <v>4</v>
      </c>
      <c r="G198" s="63" t="str">
        <f>_xlfn.IFNA(INDEX(Draft2018[Current Contract],MATCH(RosterPlan25[[#This Row],[PLAYER]],Draft2018[PLAYER],0)),"Undrafted")</f>
        <v>Rookie</v>
      </c>
      <c r="H198" s="63" t="str">
        <f>IF(RosterPlan25[[#This Row],[Contract]]="Rookie","",2018+3-_xlfn.IFNA(INDEX(Draft2018[Net Keeper Count],MATCH(RosterPlan25[[#This Row],[PLAYER]],Draft2018[PLAYER],0)),0))</f>
        <v/>
      </c>
      <c r="I198" s="63">
        <f>ROUNDDOWN(RosterPlan25[[#This Row],[Optimal $]]*IF(RosterPlan25[Contract]="Rookie",0.3,0.15),0)</f>
        <v>0</v>
      </c>
      <c r="J198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198" s="49">
        <f>_xlfn.IFNA(IF(RosterPlan25[[#This Row],[POS]]="K",0,INDEX(Proj2019[VARG],MATCH(RosterPlan25[[#This Row],[PLAYER]],Proj2019[PLAYER],0))),0)</f>
        <v>0</v>
      </c>
      <c r="L198" s="39" t="s">
        <v>439</v>
      </c>
      <c r="M198" s="64">
        <f>_xlfn.IFNA(INDEX(Draft2018[Net Keeper Count],MATCH(RosterPlan25[[#This Row],[PLAYER]],Draft2018[PLAYER],0)),0)+IF(RosterPlan25[[#This Row],[KEEPER / RFA]]="K",1,0)</f>
        <v>1</v>
      </c>
      <c r="N198" s="65"/>
      <c r="O198" s="62">
        <f>IF(RosterPlan25[[#This Row],[VAR/G]]&gt;0,ROUND($W$29*RosterPlan25[[#This Row],[VAR/G]],0),0)+1</f>
        <v>1</v>
      </c>
      <c r="P198" s="62">
        <f>RosterPlan25[[#This Row],[Optimal $]]-RosterPlan25[[#This Row],[2019 $]]</f>
        <v>-3</v>
      </c>
      <c r="Q198" s="66">
        <f>IF(OR(RosterPlan25[[#This Row],[SOURCE]]="Rookie",RosterPlan25[[#This Row],[POS]]="K"),0,RosterPlan25[[#This Row],[VAR/G]]+3.3)</f>
        <v>3.3</v>
      </c>
      <c r="R198" s="66">
        <f>IF(RosterPlan25[[#This Row],[VAW/G]]&gt;0,ROUND(RosterPlan25[[#This Row],[VAW/G]]*$W$56,0)+1,1)</f>
        <v>17</v>
      </c>
      <c r="S198" s="67">
        <f>RosterPlan25[[#This Row],[VAWG Market $]]-_xlfn.IFNA(RosterPlan25[[#This Row],[2019 $]],1)</f>
        <v>13</v>
      </c>
      <c r="T198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98"/>
      <c r="AL198"/>
      <c r="AM198"/>
      <c r="AN198"/>
      <c r="AO198"/>
      <c r="AP198"/>
    </row>
    <row r="199" spans="1:42" x14ac:dyDescent="0.3">
      <c r="A199" s="62" t="str">
        <f>INDEX(CompositeRoster[display_name],MATCH(RosterPlan25[[#This Row],[PLAYER]],CompositeRoster[full_name],0))</f>
        <v>joe9alt</v>
      </c>
      <c r="B199" t="s">
        <v>6383</v>
      </c>
      <c r="C199" s="62" t="str">
        <f>INDEX(CompositeRoster[team],MATCH(RosterPlan25[[#This Row],[PLAYER]],CompositeRoster[full_name],0))&amp;""</f>
        <v>TEN</v>
      </c>
      <c r="D199" s="62" t="str">
        <f>INDEX(CompositeRoster[position],MATCH(RosterPlan25[[#This Row],[PLAYER]],CompositeRoster[full_name],0))&amp;""</f>
        <v>TE</v>
      </c>
      <c r="E199" s="62" t="str">
        <f>INDEX(CompositeRoster[source],MATCH(RosterPlan25[[#This Row],[PLAYER]],CompositeRoster[full_name],0))</f>
        <v>Roster</v>
      </c>
      <c r="F199" s="63">
        <f>_xlfn.IFNA(INDEX(Draft2018[PRICE], MATCH(RosterPlan25[[#This Row],[PLAYER]],Draft2018[PLAYER],0)),0)</f>
        <v>0</v>
      </c>
      <c r="G199" s="63" t="str">
        <f>_xlfn.IFNA(INDEX(Draft2018[Current Contract],MATCH(RosterPlan25[[#This Row],[PLAYER]],Draft2018[PLAYER],0)),"Undrafted")</f>
        <v>Undrafted</v>
      </c>
      <c r="H199" s="63">
        <f>IF(RosterPlan25[[#This Row],[Contract]]="Rookie","",2018+3-_xlfn.IFNA(INDEX(Draft2018[Net Keeper Count],MATCH(RosterPlan25[[#This Row],[PLAYER]],Draft2018[PLAYER],0)),0))</f>
        <v>2021</v>
      </c>
      <c r="I199" s="63">
        <f>ROUNDDOWN(RosterPlan25[[#This Row],[Optimal $]]*IF(RosterPlan25[Contract]="Rookie",0.3,0.15),0)</f>
        <v>0</v>
      </c>
      <c r="J199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199" s="49">
        <f>_xlfn.IFNA(IF(RosterPlan25[[#This Row],[POS]]="K",0,INDEX(Proj2019[VARG],MATCH(RosterPlan25[[#This Row],[PLAYER]],Proj2019[PLAYER],0))),0)</f>
        <v>0</v>
      </c>
      <c r="L199" s="39" t="s">
        <v>439</v>
      </c>
      <c r="M199" s="64">
        <f>_xlfn.IFNA(INDEX(Draft2018[Net Keeper Count],MATCH(RosterPlan25[[#This Row],[PLAYER]],Draft2018[PLAYER],0)),0)+IF(RosterPlan25[[#This Row],[KEEPER / RFA]]="K",1,0)</f>
        <v>1</v>
      </c>
      <c r="N199" s="65"/>
      <c r="O199" s="62">
        <f>IF(RosterPlan25[[#This Row],[VAR/G]]&gt;0,ROUND($W$29*RosterPlan25[[#This Row],[VAR/G]],0),0)+1</f>
        <v>1</v>
      </c>
      <c r="P199" s="62">
        <f>RosterPlan25[[#This Row],[Optimal $]]-RosterPlan25[[#This Row],[2019 $]]</f>
        <v>0</v>
      </c>
      <c r="Q199" s="66">
        <f>IF(OR(RosterPlan25[[#This Row],[SOURCE]]="Rookie",RosterPlan25[[#This Row],[POS]]="K"),0,RosterPlan25[[#This Row],[VAR/G]]+3.3)</f>
        <v>3.3</v>
      </c>
      <c r="R199" s="66">
        <f>IF(RosterPlan25[[#This Row],[VAW/G]]&gt;0,ROUND(RosterPlan25[[#This Row],[VAW/G]]*$W$56,0)+1,1)</f>
        <v>17</v>
      </c>
      <c r="S199" s="67">
        <f>RosterPlan25[[#This Row],[VAWG Market $]]-_xlfn.IFNA(RosterPlan25[[#This Row],[2019 $]],1)</f>
        <v>16</v>
      </c>
      <c r="T199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199"/>
      <c r="AL199"/>
      <c r="AM199"/>
      <c r="AN199"/>
      <c r="AO199"/>
      <c r="AP199"/>
    </row>
    <row r="200" spans="1:42" x14ac:dyDescent="0.3">
      <c r="A200" s="62" t="str">
        <f>INDEX(CompositeRoster[display_name],MATCH(RosterPlan25[[#This Row],[PLAYER]],CompositeRoster[full_name],0))</f>
        <v>joe9alt</v>
      </c>
      <c r="B200" t="s">
        <v>2837</v>
      </c>
      <c r="C200" s="62" t="str">
        <f>INDEX(CompositeRoster[team],MATCH(RosterPlan25[[#This Row],[PLAYER]],CompositeRoster[full_name],0))&amp;""</f>
        <v>BAL</v>
      </c>
      <c r="D200" s="62" t="str">
        <f>INDEX(CompositeRoster[position],MATCH(RosterPlan25[[#This Row],[PLAYER]],CompositeRoster[full_name],0))&amp;""</f>
        <v>WR</v>
      </c>
      <c r="E200" s="62" t="str">
        <f>INDEX(CompositeRoster[source],MATCH(RosterPlan25[[#This Row],[PLAYER]],CompositeRoster[full_name],0))</f>
        <v>Roster</v>
      </c>
      <c r="F200" s="63">
        <f>_xlfn.IFNA(INDEX(Draft2018[PRICE], MATCH(RosterPlan25[[#This Row],[PLAYER]],Draft2018[PLAYER],0)),0)</f>
        <v>0</v>
      </c>
      <c r="G200" s="63" t="str">
        <f>_xlfn.IFNA(INDEX(Draft2018[Current Contract],MATCH(RosterPlan25[[#This Row],[PLAYER]],Draft2018[PLAYER],0)),"Undrafted")</f>
        <v>Undrafted</v>
      </c>
      <c r="H200" s="63">
        <f>IF(RosterPlan25[[#This Row],[Contract]]="Rookie","",2018+3-_xlfn.IFNA(INDEX(Draft2018[Net Keeper Count],MATCH(RosterPlan25[[#This Row],[PLAYER]],Draft2018[PLAYER],0)),0))</f>
        <v>2021</v>
      </c>
      <c r="I200" s="63">
        <f>ROUNDDOWN(RosterPlan25[[#This Row],[Optimal $]]*IF(RosterPlan25[Contract]="Rookie",0.3,0.15),0)</f>
        <v>0</v>
      </c>
      <c r="J200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00" s="49">
        <f>_xlfn.IFNA(IF(RosterPlan25[[#This Row],[POS]]="K",0,INDEX(Proj2019[VARG],MATCH(RosterPlan25[[#This Row],[PLAYER]],Proj2019[PLAYER],0))),0)</f>
        <v>0</v>
      </c>
      <c r="L200" s="39" t="s">
        <v>439</v>
      </c>
      <c r="M200" s="64">
        <f>_xlfn.IFNA(INDEX(Draft2018[Net Keeper Count],MATCH(RosterPlan25[[#This Row],[PLAYER]],Draft2018[PLAYER],0)),0)+IF(RosterPlan25[[#This Row],[KEEPER / RFA]]="K",1,0)</f>
        <v>1</v>
      </c>
      <c r="N200" s="65"/>
      <c r="O200" s="62">
        <f>IF(RosterPlan25[[#This Row],[VAR/G]]&gt;0,ROUND($W$29*RosterPlan25[[#This Row],[VAR/G]],0),0)+1</f>
        <v>1</v>
      </c>
      <c r="P200" s="62">
        <f>RosterPlan25[[#This Row],[Optimal $]]-RosterPlan25[[#This Row],[2019 $]]</f>
        <v>0</v>
      </c>
      <c r="Q200" s="66">
        <f>IF(OR(RosterPlan25[[#This Row],[SOURCE]]="Rookie",RosterPlan25[[#This Row],[POS]]="K"),0,RosterPlan25[[#This Row],[VAR/G]]+3.3)</f>
        <v>3.3</v>
      </c>
      <c r="R200" s="66">
        <f>IF(RosterPlan25[[#This Row],[VAW/G]]&gt;0,ROUND(RosterPlan25[[#This Row],[VAW/G]]*$W$56,0)+1,1)</f>
        <v>17</v>
      </c>
      <c r="S200" s="67">
        <f>RosterPlan25[[#This Row],[VAWG Market $]]-_xlfn.IFNA(RosterPlan25[[#This Row],[2019 $]],1)</f>
        <v>16</v>
      </c>
      <c r="T200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0"/>
      <c r="AL200"/>
      <c r="AM200"/>
      <c r="AN200"/>
      <c r="AO200"/>
      <c r="AP200"/>
    </row>
    <row r="201" spans="1:42" x14ac:dyDescent="0.3">
      <c r="A201" s="62" t="str">
        <f>INDEX(CompositeRoster[display_name],MATCH(RosterPlan25[[#This Row],[PLAYER]],CompositeRoster[full_name],0))</f>
        <v>joe9alt</v>
      </c>
      <c r="B201" t="s">
        <v>2951</v>
      </c>
      <c r="C201" s="62" t="str">
        <f>INDEX(CompositeRoster[team],MATCH(RosterPlan25[[#This Row],[PLAYER]],CompositeRoster[full_name],0))&amp;""</f>
        <v>IND</v>
      </c>
      <c r="D201" s="62" t="str">
        <f>INDEX(CompositeRoster[position],MATCH(RosterPlan25[[#This Row],[PLAYER]],CompositeRoster[full_name],0))&amp;""</f>
        <v>RB</v>
      </c>
      <c r="E201" s="62" t="str">
        <f>INDEX(CompositeRoster[source],MATCH(RosterPlan25[[#This Row],[PLAYER]],CompositeRoster[full_name],0))</f>
        <v>Roster</v>
      </c>
      <c r="F201" s="63">
        <f>_xlfn.IFNA(INDEX(Draft2018[PRICE], MATCH(RosterPlan25[[#This Row],[PLAYER]],Draft2018[PLAYER],0)),0)</f>
        <v>4</v>
      </c>
      <c r="G201" s="63" t="str">
        <f>_xlfn.IFNA(INDEX(Draft2018[Current Contract],MATCH(RosterPlan25[[#This Row],[PLAYER]],Draft2018[PLAYER],0)),"Undrafted")</f>
        <v>Rookie</v>
      </c>
      <c r="H201" s="63" t="str">
        <f>IF(RosterPlan25[[#This Row],[Contract]]="Rookie","",2018+3-_xlfn.IFNA(INDEX(Draft2018[Net Keeper Count],MATCH(RosterPlan25[[#This Row],[PLAYER]],Draft2018[PLAYER],0)),0))</f>
        <v/>
      </c>
      <c r="I201" s="63">
        <f>ROUNDDOWN(RosterPlan25[[#This Row],[Optimal $]]*IF(RosterPlan25[Contract]="Rookie",0.3,0.15),0)</f>
        <v>0</v>
      </c>
      <c r="J201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01" s="49">
        <f>_xlfn.IFNA(IF(RosterPlan25[[#This Row],[POS]]="K",0,INDEX(Proj2019[VARG],MATCH(RosterPlan25[[#This Row],[PLAYER]],Proj2019[PLAYER],0))),0)</f>
        <v>0</v>
      </c>
      <c r="L201" s="39" t="s">
        <v>439</v>
      </c>
      <c r="M201" s="64">
        <f>_xlfn.IFNA(INDEX(Draft2018[Net Keeper Count],MATCH(RosterPlan25[[#This Row],[PLAYER]],Draft2018[PLAYER],0)),0)+IF(RosterPlan25[[#This Row],[KEEPER / RFA]]="K",1,0)</f>
        <v>1</v>
      </c>
      <c r="N201" s="65"/>
      <c r="O201" s="62">
        <f>IF(RosterPlan25[[#This Row],[VAR/G]]&gt;0,ROUND($W$29*RosterPlan25[[#This Row],[VAR/G]],0),0)+1</f>
        <v>1</v>
      </c>
      <c r="P201" s="62">
        <f>RosterPlan25[[#This Row],[Optimal $]]-RosterPlan25[[#This Row],[2019 $]]</f>
        <v>-3</v>
      </c>
      <c r="Q201" s="66">
        <f>IF(OR(RosterPlan25[[#This Row],[SOURCE]]="Rookie",RosterPlan25[[#This Row],[POS]]="K"),0,RosterPlan25[[#This Row],[VAR/G]]+3.3)</f>
        <v>3.3</v>
      </c>
      <c r="R201" s="66">
        <f>IF(RosterPlan25[[#This Row],[VAW/G]]&gt;0,ROUND(RosterPlan25[[#This Row],[VAW/G]]*$W$56,0)+1,1)</f>
        <v>17</v>
      </c>
      <c r="S201" s="67">
        <f>RosterPlan25[[#This Row],[VAWG Market $]]-_xlfn.IFNA(RosterPlan25[[#This Row],[2019 $]],1)</f>
        <v>13</v>
      </c>
      <c r="T201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1"/>
      <c r="AL201"/>
      <c r="AM201"/>
      <c r="AN201"/>
      <c r="AO201"/>
      <c r="AP201"/>
    </row>
    <row r="202" spans="1:42" x14ac:dyDescent="0.3">
      <c r="A202" s="62" t="str">
        <f>INDEX(CompositeRoster[display_name],MATCH(RosterPlan25[[#This Row],[PLAYER]],CompositeRoster[full_name],0))</f>
        <v>joe9alt</v>
      </c>
      <c r="B202" t="s">
        <v>8790</v>
      </c>
      <c r="C202" s="62" t="str">
        <f>INDEX(CompositeRoster[team],MATCH(RosterPlan25[[#This Row],[PLAYER]],CompositeRoster[full_name],0))&amp;""</f>
        <v>LAR</v>
      </c>
      <c r="D202" s="62" t="str">
        <f>INDEX(CompositeRoster[position],MATCH(RosterPlan25[[#This Row],[PLAYER]],CompositeRoster[full_name],0))&amp;""</f>
        <v>RB</v>
      </c>
      <c r="E202" s="62" t="str">
        <f>INDEX(CompositeRoster[source],MATCH(RosterPlan25[[#This Row],[PLAYER]],CompositeRoster[full_name],0))</f>
        <v>Roster</v>
      </c>
      <c r="F202" s="63">
        <f>_xlfn.IFNA(INDEX(Draft2018[PRICE], MATCH(RosterPlan25[[#This Row],[PLAYER]],Draft2018[PLAYER],0)),0)</f>
        <v>0</v>
      </c>
      <c r="G202" s="63" t="str">
        <f>_xlfn.IFNA(INDEX(Draft2018[Current Contract],MATCH(RosterPlan25[[#This Row],[PLAYER]],Draft2018[PLAYER],0)),"Undrafted")</f>
        <v>Undrafted</v>
      </c>
      <c r="H202" s="63">
        <f>IF(RosterPlan25[[#This Row],[Contract]]="Rookie","",2018+3-_xlfn.IFNA(INDEX(Draft2018[Net Keeper Count],MATCH(RosterPlan25[[#This Row],[PLAYER]],Draft2018[PLAYER],0)),0))</f>
        <v>2021</v>
      </c>
      <c r="I202" s="63">
        <f>ROUNDDOWN(RosterPlan25[[#This Row],[Optimal $]]*IF(RosterPlan25[Contract]="Rookie",0.3,0.15),0)</f>
        <v>0</v>
      </c>
      <c r="J202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02" s="49">
        <f>_xlfn.IFNA(IF(RosterPlan25[[#This Row],[POS]]="K",0,INDEX(Proj2019[VARG],MATCH(RosterPlan25[[#This Row],[PLAYER]],Proj2019[PLAYER],0))),0)</f>
        <v>0</v>
      </c>
      <c r="L202" s="39" t="s">
        <v>439</v>
      </c>
      <c r="M202" s="64">
        <f>_xlfn.IFNA(INDEX(Draft2018[Net Keeper Count],MATCH(RosterPlan25[[#This Row],[PLAYER]],Draft2018[PLAYER],0)),0)+IF(RosterPlan25[[#This Row],[KEEPER / RFA]]="K",1,0)</f>
        <v>1</v>
      </c>
      <c r="N202" s="65"/>
      <c r="O202" s="62">
        <f>IF(RosterPlan25[[#This Row],[VAR/G]]&gt;0,ROUND($W$29*RosterPlan25[[#This Row],[VAR/G]],0),0)+1</f>
        <v>1</v>
      </c>
      <c r="P202" s="62">
        <f>RosterPlan25[[#This Row],[Optimal $]]-RosterPlan25[[#This Row],[2019 $]]</f>
        <v>0</v>
      </c>
      <c r="Q202" s="66">
        <f>IF(OR(RosterPlan25[[#This Row],[SOURCE]]="Rookie",RosterPlan25[[#This Row],[POS]]="K"),0,RosterPlan25[[#This Row],[VAR/G]]+3.3)</f>
        <v>3.3</v>
      </c>
      <c r="R202" s="66">
        <f>IF(RosterPlan25[[#This Row],[VAW/G]]&gt;0,ROUND(RosterPlan25[[#This Row],[VAW/G]]*$W$56,0)+1,1)</f>
        <v>17</v>
      </c>
      <c r="S202" s="67">
        <f>RosterPlan25[[#This Row],[VAWG Market $]]-_xlfn.IFNA(RosterPlan25[[#This Row],[2019 $]],1)</f>
        <v>16</v>
      </c>
      <c r="T202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2"/>
      <c r="AL202"/>
      <c r="AM202"/>
      <c r="AN202"/>
      <c r="AO202"/>
      <c r="AP202"/>
    </row>
    <row r="203" spans="1:42" x14ac:dyDescent="0.3">
      <c r="A203" s="62" t="str">
        <f>INDEX(CompositeRoster[display_name],MATCH(RosterPlan25[[#This Row],[PLAYER]],CompositeRoster[full_name],0))</f>
        <v>joe9alt</v>
      </c>
      <c r="B203" t="s">
        <v>3757</v>
      </c>
      <c r="C203" s="62" t="str">
        <f>INDEX(CompositeRoster[team],MATCH(RosterPlan25[[#This Row],[PLAYER]],CompositeRoster[full_name],0))&amp;""</f>
        <v/>
      </c>
      <c r="D203" s="62" t="str">
        <f>INDEX(CompositeRoster[position],MATCH(RosterPlan25[[#This Row],[PLAYER]],CompositeRoster[full_name],0))&amp;""</f>
        <v>RB</v>
      </c>
      <c r="E203" s="62" t="str">
        <f>INDEX(CompositeRoster[source],MATCH(RosterPlan25[[#This Row],[PLAYER]],CompositeRoster[full_name],0))</f>
        <v>Roster</v>
      </c>
      <c r="F203" s="63">
        <f>_xlfn.IFNA(INDEX(Draft2018[PRICE], MATCH(RosterPlan25[[#This Row],[PLAYER]],Draft2018[PLAYER],0)),0)</f>
        <v>55</v>
      </c>
      <c r="G203" s="63" t="str">
        <f>_xlfn.IFNA(INDEX(Draft2018[Current Contract],MATCH(RosterPlan25[[#This Row],[PLAYER]],Draft2018[PLAYER],0)),"Undrafted")</f>
        <v>Auction</v>
      </c>
      <c r="H203" s="63">
        <f>IF(RosterPlan25[[#This Row],[Contract]]="Rookie","",2018+3-_xlfn.IFNA(INDEX(Draft2018[Net Keeper Count],MATCH(RosterPlan25[[#This Row],[PLAYER]],Draft2018[PLAYER],0)),0))</f>
        <v>2021</v>
      </c>
      <c r="I203" s="63">
        <f>ROUNDDOWN(RosterPlan25[[#This Row],[Optimal $]]*IF(RosterPlan25[Contract]="Rookie",0.3,0.15),0)</f>
        <v>0</v>
      </c>
      <c r="J203" s="62">
        <f>IF(RosterPlan25[[#This Row],[SOURCE]]="Draft",INDEX(draft_2019[salary],MATCH(RosterPlan25[[#This Row],[PLAYER]],draft_2019[placeholder_name],0)),MAX(RosterPlan25[[#This Row],[Current $]]+RosterPlan25[[#This Row],[$↑ VAR]],1))</f>
        <v>55</v>
      </c>
      <c r="K203" s="49">
        <f>_xlfn.IFNA(IF(RosterPlan25[[#This Row],[POS]]="K",0,INDEX(Proj2019[VARG],MATCH(RosterPlan25[[#This Row],[PLAYER]],Proj2019[PLAYER],0))),0)</f>
        <v>0</v>
      </c>
      <c r="L203" s="39"/>
      <c r="M203" s="64">
        <f>_xlfn.IFNA(INDEX(Draft2018[Net Keeper Count],MATCH(RosterPlan25[[#This Row],[PLAYER]],Draft2018[PLAYER],0)),0)+IF(RosterPlan25[[#This Row],[KEEPER / RFA]]="K",1,0)</f>
        <v>0</v>
      </c>
      <c r="N203" s="65"/>
      <c r="O203" s="62">
        <f>IF(RosterPlan25[[#This Row],[VAR/G]]&gt;0,ROUND($W$29*RosterPlan25[[#This Row],[VAR/G]],0),0)+1</f>
        <v>1</v>
      </c>
      <c r="P203" s="62">
        <f>RosterPlan25[[#This Row],[Optimal $]]-RosterPlan25[[#This Row],[2019 $]]</f>
        <v>-54</v>
      </c>
      <c r="Q203" s="66">
        <f>IF(OR(RosterPlan25[[#This Row],[SOURCE]]="Rookie",RosterPlan25[[#This Row],[POS]]="K"),0,RosterPlan25[[#This Row],[VAR/G]]+3.3)</f>
        <v>3.3</v>
      </c>
      <c r="R203" s="66">
        <f>IF(RosterPlan25[[#This Row],[VAW/G]]&gt;0,ROUND(RosterPlan25[[#This Row],[VAW/G]]*$W$56,0)+1,1)</f>
        <v>17</v>
      </c>
      <c r="S203" s="67">
        <f>RosterPlan25[[#This Row],[VAWG Market $]]-_xlfn.IFNA(RosterPlan25[[#This Row],[2019 $]],1)</f>
        <v>-38</v>
      </c>
      <c r="T203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3"/>
      <c r="AL203"/>
      <c r="AM203"/>
      <c r="AN203"/>
      <c r="AO203"/>
      <c r="AP203"/>
    </row>
    <row r="204" spans="1:42" x14ac:dyDescent="0.3">
      <c r="A204" s="62" t="str">
        <f>INDEX(CompositeRoster[display_name],MATCH(RosterPlan25[[#This Row],[PLAYER]],CompositeRoster[full_name],0))</f>
        <v>joe9alt</v>
      </c>
      <c r="B204" t="s">
        <v>7303</v>
      </c>
      <c r="C204" s="62" t="str">
        <f>INDEX(CompositeRoster[team],MATCH(RosterPlan25[[#This Row],[PLAYER]],CompositeRoster[full_name],0))&amp;""</f>
        <v>NE</v>
      </c>
      <c r="D204" s="62" t="str">
        <f>INDEX(CompositeRoster[position],MATCH(RosterPlan25[[#This Row],[PLAYER]],CompositeRoster[full_name],0))&amp;""</f>
        <v>K</v>
      </c>
      <c r="E204" s="62" t="str">
        <f>INDEX(CompositeRoster[source],MATCH(RosterPlan25[[#This Row],[PLAYER]],CompositeRoster[full_name],0))</f>
        <v>Roster</v>
      </c>
      <c r="F204" s="63">
        <f>_xlfn.IFNA(INDEX(Draft2018[PRICE], MATCH(RosterPlan25[[#This Row],[PLAYER]],Draft2018[PLAYER],0)),0)</f>
        <v>4</v>
      </c>
      <c r="G204" s="63" t="str">
        <f>_xlfn.IFNA(INDEX(Draft2018[Current Contract],MATCH(RosterPlan25[[#This Row],[PLAYER]],Draft2018[PLAYER],0)),"Undrafted")</f>
        <v>Auction</v>
      </c>
      <c r="H204" s="63">
        <f>IF(RosterPlan25[[#This Row],[Contract]]="Rookie","",2018+3-_xlfn.IFNA(INDEX(Draft2018[Net Keeper Count],MATCH(RosterPlan25[[#This Row],[PLAYER]],Draft2018[PLAYER],0)),0))</f>
        <v>2021</v>
      </c>
      <c r="I204" s="63">
        <f>ROUNDDOWN(RosterPlan25[[#This Row],[Optimal $]]*IF(RosterPlan25[Contract]="Rookie",0.3,0.15),0)</f>
        <v>0</v>
      </c>
      <c r="J204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04" s="49">
        <f>_xlfn.IFNA(IF(RosterPlan25[[#This Row],[POS]]="K",0,INDEX(Proj2019[VARG],MATCH(RosterPlan25[[#This Row],[PLAYER]],Proj2019[PLAYER],0))),0)</f>
        <v>0</v>
      </c>
      <c r="L204" s="39" t="s">
        <v>439</v>
      </c>
      <c r="M204" s="64">
        <f>_xlfn.IFNA(INDEX(Draft2018[Net Keeper Count],MATCH(RosterPlan25[[#This Row],[PLAYER]],Draft2018[PLAYER],0)),0)+IF(RosterPlan25[[#This Row],[KEEPER / RFA]]="K",1,0)</f>
        <v>1</v>
      </c>
      <c r="N204" s="65"/>
      <c r="O204" s="62">
        <f>IF(RosterPlan25[[#This Row],[VAR/G]]&gt;0,ROUND($W$29*RosterPlan25[[#This Row],[VAR/G]],0),0)+1</f>
        <v>1</v>
      </c>
      <c r="P204" s="62">
        <f>RosterPlan25[[#This Row],[Optimal $]]-RosterPlan25[[#This Row],[2019 $]]</f>
        <v>-3</v>
      </c>
      <c r="Q204" s="66">
        <f>IF(OR(RosterPlan25[[#This Row],[SOURCE]]="Rookie",RosterPlan25[[#This Row],[POS]]="K"),0,RosterPlan25[[#This Row],[VAR/G]]+3.3)</f>
        <v>0</v>
      </c>
      <c r="R204" s="66">
        <f>IF(RosterPlan25[[#This Row],[VAW/G]]&gt;0,ROUND(RosterPlan25[[#This Row],[VAW/G]]*$W$56,0)+1,1)</f>
        <v>1</v>
      </c>
      <c r="S204" s="67">
        <f>RosterPlan25[[#This Row],[VAWG Market $]]-_xlfn.IFNA(RosterPlan25[[#This Row],[2019 $]],1)</f>
        <v>-3</v>
      </c>
      <c r="T204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4"/>
      <c r="AL204"/>
      <c r="AM204"/>
      <c r="AN204"/>
      <c r="AO204"/>
      <c r="AP204"/>
    </row>
    <row r="205" spans="1:42" x14ac:dyDescent="0.3">
      <c r="A205" s="62" t="str">
        <f>INDEX(CompositeRoster[display_name],MATCH(RosterPlan25[[#This Row],[PLAYER]],CompositeRoster[full_name],0))</f>
        <v>joe9alt</v>
      </c>
      <c r="B205" t="s">
        <v>9185</v>
      </c>
      <c r="C205" s="62" t="str">
        <f>INDEX(CompositeRoster[team],MATCH(RosterPlan25[[#This Row],[PLAYER]],CompositeRoster[full_name],0))&amp;""</f>
        <v>NO</v>
      </c>
      <c r="D205" s="62" t="str">
        <f>INDEX(CompositeRoster[position],MATCH(RosterPlan25[[#This Row],[PLAYER]],CompositeRoster[full_name],0))&amp;""</f>
        <v>QB</v>
      </c>
      <c r="E205" s="62" t="str">
        <f>INDEX(CompositeRoster[source],MATCH(RosterPlan25[[#This Row],[PLAYER]],CompositeRoster[full_name],0))</f>
        <v>Roster</v>
      </c>
      <c r="F205" s="63">
        <f>_xlfn.IFNA(INDEX(Draft2018[PRICE], MATCH(RosterPlan25[[#This Row],[PLAYER]],Draft2018[PLAYER],0)),0)</f>
        <v>0</v>
      </c>
      <c r="G205" s="63" t="str">
        <f>_xlfn.IFNA(INDEX(Draft2018[Current Contract],MATCH(RosterPlan25[[#This Row],[PLAYER]],Draft2018[PLAYER],0)),"Undrafted")</f>
        <v>Undrafted</v>
      </c>
      <c r="H205" s="63">
        <f>IF(RosterPlan25[[#This Row],[Contract]]="Rookie","",2018+3-_xlfn.IFNA(INDEX(Draft2018[Net Keeper Count],MATCH(RosterPlan25[[#This Row],[PLAYER]],Draft2018[PLAYER],0)),0))</f>
        <v>2021</v>
      </c>
      <c r="I205" s="63">
        <f>ROUNDDOWN(RosterPlan25[[#This Row],[Optimal $]]*IF(RosterPlan25[Contract]="Rookie",0.3,0.15),0)</f>
        <v>0</v>
      </c>
      <c r="J205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05" s="49">
        <f>_xlfn.IFNA(IF(RosterPlan25[[#This Row],[POS]]="K",0,INDEX(Proj2019[VARG],MATCH(RosterPlan25[[#This Row],[PLAYER]],Proj2019[PLAYER],0))),0)</f>
        <v>0</v>
      </c>
      <c r="L205" s="39" t="s">
        <v>439</v>
      </c>
      <c r="M205" s="64">
        <f>_xlfn.IFNA(INDEX(Draft2018[Net Keeper Count],MATCH(RosterPlan25[[#This Row],[PLAYER]],Draft2018[PLAYER],0)),0)+IF(RosterPlan25[[#This Row],[KEEPER / RFA]]="K",1,0)</f>
        <v>1</v>
      </c>
      <c r="N205" s="65"/>
      <c r="O205" s="62">
        <f>IF(RosterPlan25[[#This Row],[VAR/G]]&gt;0,ROUND($W$29*RosterPlan25[[#This Row],[VAR/G]],0),0)+1</f>
        <v>1</v>
      </c>
      <c r="P205" s="62">
        <f>RosterPlan25[[#This Row],[Optimal $]]-RosterPlan25[[#This Row],[2019 $]]</f>
        <v>0</v>
      </c>
      <c r="Q205" s="66">
        <f>IF(OR(RosterPlan25[[#This Row],[SOURCE]]="Rookie",RosterPlan25[[#This Row],[POS]]="K"),0,RosterPlan25[[#This Row],[VAR/G]]+3.3)</f>
        <v>3.3</v>
      </c>
      <c r="R205" s="66">
        <f>IF(RosterPlan25[[#This Row],[VAW/G]]&gt;0,ROUND(RosterPlan25[[#This Row],[VAW/G]]*$W$56,0)+1,1)</f>
        <v>17</v>
      </c>
      <c r="S205" s="67">
        <f>RosterPlan25[[#This Row],[VAWG Market $]]-_xlfn.IFNA(RosterPlan25[[#This Row],[2019 $]],1)</f>
        <v>16</v>
      </c>
      <c r="T205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5"/>
      <c r="AL205"/>
      <c r="AM205"/>
      <c r="AN205"/>
      <c r="AO205"/>
      <c r="AP205"/>
    </row>
    <row r="206" spans="1:42" x14ac:dyDescent="0.3">
      <c r="A206" s="62" t="str">
        <f>INDEX(CompositeRoster[display_name],MATCH(RosterPlan25[[#This Row],[PLAYER]],CompositeRoster[full_name],0))</f>
        <v>joe9alt</v>
      </c>
      <c r="B206" t="s">
        <v>7004</v>
      </c>
      <c r="C206" s="62" t="str">
        <f>INDEX(CompositeRoster[team],MATCH(RosterPlan25[[#This Row],[PLAYER]],CompositeRoster[full_name],0))&amp;""</f>
        <v>DEN</v>
      </c>
      <c r="D206" s="62" t="str">
        <f>INDEX(CompositeRoster[position],MATCH(RosterPlan25[[#This Row],[PLAYER]],CompositeRoster[full_name],0))&amp;""</f>
        <v>WR</v>
      </c>
      <c r="E206" s="62" t="str">
        <f>INDEX(CompositeRoster[source],MATCH(RosterPlan25[[#This Row],[PLAYER]],CompositeRoster[full_name],0))</f>
        <v>Roster</v>
      </c>
      <c r="F206" s="63">
        <f>_xlfn.IFNA(INDEX(Draft2018[PRICE], MATCH(RosterPlan25[[#This Row],[PLAYER]],Draft2018[PLAYER],0)),0)</f>
        <v>0</v>
      </c>
      <c r="G206" s="63" t="str">
        <f>_xlfn.IFNA(INDEX(Draft2018[Current Contract],MATCH(RosterPlan25[[#This Row],[PLAYER]],Draft2018[PLAYER],0)),"Undrafted")</f>
        <v>Undrafted</v>
      </c>
      <c r="H206" s="63">
        <f>IF(RosterPlan25[[#This Row],[Contract]]="Rookie","",2018+3-_xlfn.IFNA(INDEX(Draft2018[Net Keeper Count],MATCH(RosterPlan25[[#This Row],[PLAYER]],Draft2018[PLAYER],0)),0))</f>
        <v>2021</v>
      </c>
      <c r="I206" s="63">
        <f>ROUNDDOWN(RosterPlan25[[#This Row],[Optimal $]]*IF(RosterPlan25[Contract]="Rookie",0.3,0.15),0)</f>
        <v>0</v>
      </c>
      <c r="J206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06" s="49">
        <f>_xlfn.IFNA(IF(RosterPlan25[[#This Row],[POS]]="K",0,INDEX(Proj2019[VARG],MATCH(RosterPlan25[[#This Row],[PLAYER]],Proj2019[PLAYER],0))),0)</f>
        <v>0</v>
      </c>
      <c r="L206" s="39" t="s">
        <v>439</v>
      </c>
      <c r="M206" s="64">
        <f>_xlfn.IFNA(INDEX(Draft2018[Net Keeper Count],MATCH(RosterPlan25[[#This Row],[PLAYER]],Draft2018[PLAYER],0)),0)+IF(RosterPlan25[[#This Row],[KEEPER / RFA]]="K",1,0)</f>
        <v>1</v>
      </c>
      <c r="N206" s="65"/>
      <c r="O206" s="62">
        <f>IF(RosterPlan25[[#This Row],[VAR/G]]&gt;0,ROUND($W$29*RosterPlan25[[#This Row],[VAR/G]],0),0)+1</f>
        <v>1</v>
      </c>
      <c r="P206" s="62">
        <f>RosterPlan25[[#This Row],[Optimal $]]-RosterPlan25[[#This Row],[2019 $]]</f>
        <v>0</v>
      </c>
      <c r="Q206" s="66">
        <f>IF(OR(RosterPlan25[[#This Row],[SOURCE]]="Rookie",RosterPlan25[[#This Row],[POS]]="K"),0,RosterPlan25[[#This Row],[VAR/G]]+3.3)</f>
        <v>3.3</v>
      </c>
      <c r="R206" s="66">
        <f>IF(RosterPlan25[[#This Row],[VAW/G]]&gt;0,ROUND(RosterPlan25[[#This Row],[VAW/G]]*$W$56,0)+1,1)</f>
        <v>17</v>
      </c>
      <c r="S206" s="67">
        <f>RosterPlan25[[#This Row],[VAWG Market $]]-_xlfn.IFNA(RosterPlan25[[#This Row],[2019 $]],1)</f>
        <v>16</v>
      </c>
      <c r="T206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6"/>
      <c r="AL206"/>
      <c r="AM206"/>
      <c r="AN206"/>
      <c r="AO206"/>
      <c r="AP206"/>
    </row>
    <row r="207" spans="1:42" x14ac:dyDescent="0.3">
      <c r="A207" s="62" t="str">
        <f>INDEX(CompositeRoster[display_name],MATCH(RosterPlan25[[#This Row],[PLAYER]],CompositeRoster[full_name],0))</f>
        <v>joe9alt</v>
      </c>
      <c r="B207" t="s">
        <v>9821</v>
      </c>
      <c r="C207" s="62" t="str">
        <f>INDEX(CompositeRoster[team],MATCH(RosterPlan25[[#This Row],[PLAYER]],CompositeRoster[full_name],0))&amp;""</f>
        <v>ARI</v>
      </c>
      <c r="D207" s="62" t="str">
        <f>INDEX(CompositeRoster[position],MATCH(RosterPlan25[[#This Row],[PLAYER]],CompositeRoster[full_name],0))&amp;""</f>
        <v>WR</v>
      </c>
      <c r="E207" s="62" t="str">
        <f>INDEX(CompositeRoster[source],MATCH(RosterPlan25[[#This Row],[PLAYER]],CompositeRoster[full_name],0))</f>
        <v>Roster</v>
      </c>
      <c r="F207" s="63">
        <f>_xlfn.IFNA(INDEX(Draft2018[PRICE], MATCH(RosterPlan25[[#This Row],[PLAYER]],Draft2018[PLAYER],0)),0)</f>
        <v>15</v>
      </c>
      <c r="G207" s="63" t="str">
        <f>_xlfn.IFNA(INDEX(Draft2018[Current Contract],MATCH(RosterPlan25[[#This Row],[PLAYER]],Draft2018[PLAYER],0)),"Undrafted")</f>
        <v>Auction</v>
      </c>
      <c r="H207" s="63">
        <f>IF(RosterPlan25[[#This Row],[Contract]]="Rookie","",2018+3-_xlfn.IFNA(INDEX(Draft2018[Net Keeper Count],MATCH(RosterPlan25[[#This Row],[PLAYER]],Draft2018[PLAYER],0)),0))</f>
        <v>2019</v>
      </c>
      <c r="I207" s="63">
        <f>ROUNDDOWN(RosterPlan25[[#This Row],[Optimal $]]*IF(RosterPlan25[Contract]="Rookie",0.3,0.15),0)</f>
        <v>0</v>
      </c>
      <c r="J207" s="62">
        <f>IF(RosterPlan25[[#This Row],[SOURCE]]="Draft",INDEX(draft_2019[salary],MATCH(RosterPlan25[[#This Row],[PLAYER]],draft_2019[placeholder_name],0)),MAX(RosterPlan25[[#This Row],[Current $]]+RosterPlan25[[#This Row],[$↑ VAR]],1))</f>
        <v>15</v>
      </c>
      <c r="K207" s="49">
        <f>_xlfn.IFNA(IF(RosterPlan25[[#This Row],[POS]]="K",0,INDEX(Proj2019[VARG],MATCH(RosterPlan25[[#This Row],[PLAYER]],Proj2019[PLAYER],0))),0)</f>
        <v>-0.39500000000000135</v>
      </c>
      <c r="L207" s="39"/>
      <c r="M207" s="64">
        <f>_xlfn.IFNA(INDEX(Draft2018[Net Keeper Count],MATCH(RosterPlan25[[#This Row],[PLAYER]],Draft2018[PLAYER],0)),0)+IF(RosterPlan25[[#This Row],[KEEPER / RFA]]="K",1,0)</f>
        <v>2</v>
      </c>
      <c r="N207" s="65"/>
      <c r="O207" s="62">
        <f>IF(RosterPlan25[[#This Row],[VAR/G]]&gt;0,ROUND($W$29*RosterPlan25[[#This Row],[VAR/G]],0),0)+1</f>
        <v>1</v>
      </c>
      <c r="P207" s="62">
        <f>RosterPlan25[[#This Row],[Optimal $]]-RosterPlan25[[#This Row],[2019 $]]</f>
        <v>-14</v>
      </c>
      <c r="Q207" s="66">
        <f>IF(OR(RosterPlan25[[#This Row],[SOURCE]]="Rookie",RosterPlan25[[#This Row],[POS]]="K"),0,RosterPlan25[[#This Row],[VAR/G]]+3.3)</f>
        <v>2.9049999999999985</v>
      </c>
      <c r="R207" s="66">
        <f>IF(RosterPlan25[[#This Row],[VAW/G]]&gt;0,ROUND(RosterPlan25[[#This Row],[VAW/G]]*$W$56,0)+1,1)</f>
        <v>15</v>
      </c>
      <c r="S207" s="67">
        <f>RosterPlan25[[#This Row],[VAWG Market $]]-_xlfn.IFNA(RosterPlan25[[#This Row],[2019 $]],1)</f>
        <v>0</v>
      </c>
      <c r="T207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7"/>
      <c r="AL207"/>
      <c r="AM207"/>
      <c r="AN207"/>
      <c r="AO207"/>
      <c r="AP207"/>
    </row>
    <row r="208" spans="1:42" x14ac:dyDescent="0.3">
      <c r="A208" s="62" t="str">
        <f>INDEX(CompositeRoster[display_name],MATCH(RosterPlan25[[#This Row],[PLAYER]],CompositeRoster[full_name],0))</f>
        <v>joe9alt</v>
      </c>
      <c r="B208" t="s">
        <v>7669</v>
      </c>
      <c r="C208" s="62" t="str">
        <f>INDEX(CompositeRoster[team],MATCH(RosterPlan25[[#This Row],[PLAYER]],CompositeRoster[full_name],0))&amp;""</f>
        <v>PHI</v>
      </c>
      <c r="D208" s="62" t="str">
        <f>INDEX(CompositeRoster[position],MATCH(RosterPlan25[[#This Row],[PLAYER]],CompositeRoster[full_name],0))&amp;""</f>
        <v>WR</v>
      </c>
      <c r="E208" s="62" t="str">
        <f>INDEX(CompositeRoster[source],MATCH(RosterPlan25[[#This Row],[PLAYER]],CompositeRoster[full_name],0))</f>
        <v>Roster</v>
      </c>
      <c r="F208" s="63">
        <f>_xlfn.IFNA(INDEX(Draft2018[PRICE], MATCH(RosterPlan25[[#This Row],[PLAYER]],Draft2018[PLAYER],0)),0)</f>
        <v>3</v>
      </c>
      <c r="G208" s="63" t="str">
        <f>_xlfn.IFNA(INDEX(Draft2018[Current Contract],MATCH(RosterPlan25[[#This Row],[PLAYER]],Draft2018[PLAYER],0)),"Undrafted")</f>
        <v>Auction</v>
      </c>
      <c r="H208" s="63">
        <f>IF(RosterPlan25[[#This Row],[Contract]]="Rookie","",2018+3-_xlfn.IFNA(INDEX(Draft2018[Net Keeper Count],MATCH(RosterPlan25[[#This Row],[PLAYER]],Draft2018[PLAYER],0)),0))</f>
        <v>2019</v>
      </c>
      <c r="I208" s="63">
        <f>ROUNDDOWN(RosterPlan25[[#This Row],[Optimal $]]*IF(RosterPlan25[Contract]="Rookie",0.3,0.15),0)</f>
        <v>0</v>
      </c>
      <c r="J208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08" s="49">
        <f>_xlfn.IFNA(IF(RosterPlan25[[#This Row],[POS]]="K",0,INDEX(Proj2019[VARG],MATCH(RosterPlan25[[#This Row],[PLAYER]],Proj2019[PLAYER],0))),0)</f>
        <v>-0.63750000000000107</v>
      </c>
      <c r="L208" s="39"/>
      <c r="M208" s="64">
        <f>_xlfn.IFNA(INDEX(Draft2018[Net Keeper Count],MATCH(RosterPlan25[[#This Row],[PLAYER]],Draft2018[PLAYER],0)),0)+IF(RosterPlan25[[#This Row],[KEEPER / RFA]]="K",1,0)</f>
        <v>2</v>
      </c>
      <c r="N208" s="65"/>
      <c r="O208" s="62">
        <f>IF(RosterPlan25[[#This Row],[VAR/G]]&gt;0,ROUND($W$29*RosterPlan25[[#This Row],[VAR/G]],0),0)+1</f>
        <v>1</v>
      </c>
      <c r="P208" s="62">
        <f>RosterPlan25[[#This Row],[Optimal $]]-RosterPlan25[[#This Row],[2019 $]]</f>
        <v>-2</v>
      </c>
      <c r="Q208" s="66">
        <f>IF(OR(RosterPlan25[[#This Row],[SOURCE]]="Rookie",RosterPlan25[[#This Row],[POS]]="K"),0,RosterPlan25[[#This Row],[VAR/G]]+3.3)</f>
        <v>2.6624999999999988</v>
      </c>
      <c r="R208" s="66">
        <f>IF(RosterPlan25[[#This Row],[VAW/G]]&gt;0,ROUND(RosterPlan25[[#This Row],[VAW/G]]*$W$56,0)+1,1)</f>
        <v>14</v>
      </c>
      <c r="S208" s="67">
        <f>RosterPlan25[[#This Row],[VAWG Market $]]-_xlfn.IFNA(RosterPlan25[[#This Row],[2019 $]],1)</f>
        <v>11</v>
      </c>
      <c r="T208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8"/>
      <c r="AL208"/>
      <c r="AM208"/>
      <c r="AN208"/>
      <c r="AO208"/>
      <c r="AP208"/>
    </row>
    <row r="209" spans="1:42" x14ac:dyDescent="0.3">
      <c r="A209" s="62" t="str">
        <f>INDEX(CompositeRoster[display_name],MATCH(RosterPlan25[[#This Row],[PLAYER]],CompositeRoster[full_name],0))</f>
        <v>joe9alt</v>
      </c>
      <c r="B209" t="s">
        <v>5482</v>
      </c>
      <c r="C209" s="62" t="str">
        <f>INDEX(CompositeRoster[team],MATCH(RosterPlan25[[#This Row],[PLAYER]],CompositeRoster[full_name],0))&amp;""</f>
        <v>OAK</v>
      </c>
      <c r="D209" s="62" t="str">
        <f>INDEX(CompositeRoster[position],MATCH(RosterPlan25[[#This Row],[PLAYER]],CompositeRoster[full_name],0))&amp;""</f>
        <v>RB</v>
      </c>
      <c r="E209" s="62" t="str">
        <f>INDEX(CompositeRoster[source],MATCH(RosterPlan25[[#This Row],[PLAYER]],CompositeRoster[full_name],0))</f>
        <v>Roster</v>
      </c>
      <c r="F209" s="63">
        <f>_xlfn.IFNA(INDEX(Draft2018[PRICE], MATCH(RosterPlan25[[#This Row],[PLAYER]],Draft2018[PLAYER],0)),0)</f>
        <v>0</v>
      </c>
      <c r="G209" s="63" t="str">
        <f>_xlfn.IFNA(INDEX(Draft2018[Current Contract],MATCH(RosterPlan25[[#This Row],[PLAYER]],Draft2018[PLAYER],0)),"Undrafted")</f>
        <v>Undrafted</v>
      </c>
      <c r="H209" s="63">
        <f>IF(RosterPlan25[[#This Row],[Contract]]="Rookie","",2018+3-_xlfn.IFNA(INDEX(Draft2018[Net Keeper Count],MATCH(RosterPlan25[[#This Row],[PLAYER]],Draft2018[PLAYER],0)),0))</f>
        <v>2021</v>
      </c>
      <c r="I209" s="63">
        <f>ROUNDDOWN(RosterPlan25[[#This Row],[Optimal $]]*IF(RosterPlan25[Contract]="Rookie",0.3,0.15),0)</f>
        <v>0</v>
      </c>
      <c r="J209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09" s="49">
        <f>_xlfn.IFNA(IF(RosterPlan25[[#This Row],[POS]]="K",0,INDEX(Proj2019[VARG],MATCH(RosterPlan25[[#This Row],[PLAYER]],Proj2019[PLAYER],0))),0)</f>
        <v>-2.6556250000000015</v>
      </c>
      <c r="L209" s="39" t="s">
        <v>439</v>
      </c>
      <c r="M209" s="64">
        <f>_xlfn.IFNA(INDEX(Draft2018[Net Keeper Count],MATCH(RosterPlan25[[#This Row],[PLAYER]],Draft2018[PLAYER],0)),0)+IF(RosterPlan25[[#This Row],[KEEPER / RFA]]="K",1,0)</f>
        <v>1</v>
      </c>
      <c r="N209" s="65"/>
      <c r="O209" s="62">
        <f>IF(RosterPlan25[[#This Row],[VAR/G]]&gt;0,ROUND($W$29*RosterPlan25[[#This Row],[VAR/G]],0),0)+1</f>
        <v>1</v>
      </c>
      <c r="P209" s="62">
        <f>RosterPlan25[[#This Row],[Optimal $]]-RosterPlan25[[#This Row],[2019 $]]</f>
        <v>0</v>
      </c>
      <c r="Q209" s="66">
        <f>IF(OR(RosterPlan25[[#This Row],[SOURCE]]="Rookie",RosterPlan25[[#This Row],[POS]]="K"),0,RosterPlan25[[#This Row],[VAR/G]]+3.3)</f>
        <v>0.64437499999999837</v>
      </c>
      <c r="R209" s="66">
        <f>IF(RosterPlan25[[#This Row],[VAW/G]]&gt;0,ROUND(RosterPlan25[[#This Row],[VAW/G]]*$W$56,0)+1,1)</f>
        <v>4</v>
      </c>
      <c r="S209" s="67">
        <f>RosterPlan25[[#This Row],[VAWG Market $]]-_xlfn.IFNA(RosterPlan25[[#This Row],[2019 $]],1)</f>
        <v>3</v>
      </c>
      <c r="T209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09"/>
      <c r="AL209"/>
      <c r="AM209"/>
      <c r="AN209"/>
      <c r="AO209"/>
      <c r="AP209"/>
    </row>
    <row r="210" spans="1:42" x14ac:dyDescent="0.3">
      <c r="A210" s="62" t="str">
        <f>INDEX(CompositeRoster[display_name],MATCH(RosterPlan25[[#This Row],[PLAYER]],CompositeRoster[full_name],0))</f>
        <v>joe9alt</v>
      </c>
      <c r="B210" t="s">
        <v>10445</v>
      </c>
      <c r="C210" s="62" t="str">
        <f>INDEX(CompositeRoster[team],MATCH(RosterPlan25[[#This Row],[PLAYER]],CompositeRoster[full_name],0))&amp;""</f>
        <v>CLE</v>
      </c>
      <c r="D210" s="62" t="str">
        <f>INDEX(CompositeRoster[position],MATCH(RosterPlan25[[#This Row],[PLAYER]],CompositeRoster[full_name],0))&amp;""</f>
        <v>RB</v>
      </c>
      <c r="E210" s="62" t="str">
        <f>INDEX(CompositeRoster[source],MATCH(RosterPlan25[[#This Row],[PLAYER]],CompositeRoster[full_name],0))</f>
        <v>Roster</v>
      </c>
      <c r="F210" s="63">
        <f>_xlfn.IFNA(INDEX(Draft2018[PRICE], MATCH(RosterPlan25[[#This Row],[PLAYER]],Draft2018[PLAYER],0)),0)</f>
        <v>0</v>
      </c>
      <c r="G210" s="63" t="str">
        <f>_xlfn.IFNA(INDEX(Draft2018[Current Contract],MATCH(RosterPlan25[[#This Row],[PLAYER]],Draft2018[PLAYER],0)),"Undrafted")</f>
        <v>Undrafted</v>
      </c>
      <c r="H210" s="63">
        <f>IF(RosterPlan25[[#This Row],[Contract]]="Rookie","",2018+3-_xlfn.IFNA(INDEX(Draft2018[Net Keeper Count],MATCH(RosterPlan25[[#This Row],[PLAYER]],Draft2018[PLAYER],0)),0))</f>
        <v>2021</v>
      </c>
      <c r="I210" s="63">
        <f>ROUNDDOWN(RosterPlan25[[#This Row],[Optimal $]]*IF(RosterPlan25[Contract]="Rookie",0.3,0.15),0)</f>
        <v>0</v>
      </c>
      <c r="J210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10" s="49">
        <f>_xlfn.IFNA(IF(RosterPlan25[[#This Row],[POS]]="K",0,INDEX(Proj2019[VARG],MATCH(RosterPlan25[[#This Row],[PLAYER]],Proj2019[PLAYER],0))),0)</f>
        <v>-2.870000000000001</v>
      </c>
      <c r="L210" s="39" t="s">
        <v>439</v>
      </c>
      <c r="M210" s="64">
        <f>_xlfn.IFNA(INDEX(Draft2018[Net Keeper Count],MATCH(RosterPlan25[[#This Row],[PLAYER]],Draft2018[PLAYER],0)),0)+IF(RosterPlan25[[#This Row],[KEEPER / RFA]]="K",1,0)</f>
        <v>1</v>
      </c>
      <c r="N210" s="65"/>
      <c r="O210" s="62">
        <f>IF(RosterPlan25[[#This Row],[VAR/G]]&gt;0,ROUND($W$29*RosterPlan25[[#This Row],[VAR/G]],0),0)+1</f>
        <v>1</v>
      </c>
      <c r="P210" s="62">
        <f>RosterPlan25[[#This Row],[Optimal $]]-RosterPlan25[[#This Row],[2019 $]]</f>
        <v>0</v>
      </c>
      <c r="Q210" s="66">
        <f>IF(OR(RosterPlan25[[#This Row],[SOURCE]]="Rookie",RosterPlan25[[#This Row],[POS]]="K"),0,RosterPlan25[[#This Row],[VAR/G]]+3.3)</f>
        <v>0.42999999999999883</v>
      </c>
      <c r="R210" s="66">
        <f>IF(RosterPlan25[[#This Row],[VAW/G]]&gt;0,ROUND(RosterPlan25[[#This Row],[VAW/G]]*$W$56,0)+1,1)</f>
        <v>3</v>
      </c>
      <c r="S210" s="67">
        <f>RosterPlan25[[#This Row],[VAWG Market $]]-_xlfn.IFNA(RosterPlan25[[#This Row],[2019 $]],1)</f>
        <v>2</v>
      </c>
      <c r="T210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0"/>
      <c r="AL210"/>
      <c r="AM210"/>
      <c r="AN210"/>
      <c r="AO210"/>
      <c r="AP210"/>
    </row>
    <row r="211" spans="1:42" x14ac:dyDescent="0.3">
      <c r="A211" s="62" t="str">
        <f>INDEX(CompositeRoster[display_name],MATCH(RosterPlan25[[#This Row],[PLAYER]],CompositeRoster[full_name],0))</f>
        <v>joe9alt</v>
      </c>
      <c r="B211" t="s">
        <v>6784</v>
      </c>
      <c r="C211" s="62" t="str">
        <f>INDEX(CompositeRoster[team],MATCH(RosterPlan25[[#This Row],[PLAYER]],CompositeRoster[full_name],0))&amp;""</f>
        <v>BAL</v>
      </c>
      <c r="D211" s="62" t="str">
        <f>INDEX(CompositeRoster[position],MATCH(RosterPlan25[[#This Row],[PLAYER]],CompositeRoster[full_name],0))&amp;""</f>
        <v>RB</v>
      </c>
      <c r="E211" s="62" t="str">
        <f>INDEX(CompositeRoster[source],MATCH(RosterPlan25[[#This Row],[PLAYER]],CompositeRoster[full_name],0))</f>
        <v>Roster</v>
      </c>
      <c r="F211" s="63">
        <f>_xlfn.IFNA(INDEX(Draft2018[PRICE], MATCH(RosterPlan25[[#This Row],[PLAYER]],Draft2018[PLAYER],0)),0)</f>
        <v>0</v>
      </c>
      <c r="G211" s="63" t="str">
        <f>_xlfn.IFNA(INDEX(Draft2018[Current Contract],MATCH(RosterPlan25[[#This Row],[PLAYER]],Draft2018[PLAYER],0)),"Undrafted")</f>
        <v>Undrafted</v>
      </c>
      <c r="H211" s="63">
        <f>IF(RosterPlan25[[#This Row],[Contract]]="Rookie","",2018+3-_xlfn.IFNA(INDEX(Draft2018[Net Keeper Count],MATCH(RosterPlan25[[#This Row],[PLAYER]],Draft2018[PLAYER],0)),0))</f>
        <v>2021</v>
      </c>
      <c r="I211" s="63">
        <f>ROUNDDOWN(RosterPlan25[[#This Row],[Optimal $]]*IF(RosterPlan25[Contract]="Rookie",0.3,0.15),0)</f>
        <v>0</v>
      </c>
      <c r="J211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11" s="49">
        <f>_xlfn.IFNA(IF(RosterPlan25[[#This Row],[POS]]="K",0,INDEX(Proj2019[VARG],MATCH(RosterPlan25[[#This Row],[PLAYER]],Proj2019[PLAYER],0))),0)</f>
        <v>-3.1731250000000015</v>
      </c>
      <c r="L211" s="39" t="s">
        <v>439</v>
      </c>
      <c r="M211" s="64">
        <f>_xlfn.IFNA(INDEX(Draft2018[Net Keeper Count],MATCH(RosterPlan25[[#This Row],[PLAYER]],Draft2018[PLAYER],0)),0)+IF(RosterPlan25[[#This Row],[KEEPER / RFA]]="K",1,0)</f>
        <v>1</v>
      </c>
      <c r="N211" s="65"/>
      <c r="O211" s="62">
        <f>IF(RosterPlan25[[#This Row],[VAR/G]]&gt;0,ROUND($W$29*RosterPlan25[[#This Row],[VAR/G]],0),0)+1</f>
        <v>1</v>
      </c>
      <c r="P211" s="62">
        <f>RosterPlan25[[#This Row],[Optimal $]]-RosterPlan25[[#This Row],[2019 $]]</f>
        <v>0</v>
      </c>
      <c r="Q211" s="66">
        <f>IF(OR(RosterPlan25[[#This Row],[SOURCE]]="Rookie",RosterPlan25[[#This Row],[POS]]="K"),0,RosterPlan25[[#This Row],[VAR/G]]+3.3)</f>
        <v>0.12687499999999829</v>
      </c>
      <c r="R211" s="66">
        <f>IF(RosterPlan25[[#This Row],[VAW/G]]&gt;0,ROUND(RosterPlan25[[#This Row],[VAW/G]]*$W$56,0)+1,1)</f>
        <v>2</v>
      </c>
      <c r="S211" s="67">
        <f>RosterPlan25[[#This Row],[VAWG Market $]]-_xlfn.IFNA(RosterPlan25[[#This Row],[2019 $]],1)</f>
        <v>1</v>
      </c>
      <c r="T211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1"/>
      <c r="AL211"/>
      <c r="AM211"/>
      <c r="AN211"/>
      <c r="AO211"/>
      <c r="AP211"/>
    </row>
    <row r="212" spans="1:42" x14ac:dyDescent="0.3">
      <c r="A212" s="62" t="str">
        <f>INDEX(CompositeRoster[display_name],MATCH(RosterPlan25[[#This Row],[PLAYER]],CompositeRoster[full_name],0))</f>
        <v>joe9alt</v>
      </c>
      <c r="B212" t="s">
        <v>14463</v>
      </c>
      <c r="C212" s="62" t="str">
        <f>INDEX(CompositeRoster[team],MATCH(RosterPlan25[[#This Row],[PLAYER]],CompositeRoster[full_name],0))&amp;""</f>
        <v/>
      </c>
      <c r="D212" s="62" t="str">
        <f>INDEX(CompositeRoster[position],MATCH(RosterPlan25[[#This Row],[PLAYER]],CompositeRoster[full_name],0))&amp;""</f>
        <v/>
      </c>
      <c r="E212" s="62" t="str">
        <f>INDEX(CompositeRoster[source],MATCH(RosterPlan25[[#This Row],[PLAYER]],CompositeRoster[full_name],0))</f>
        <v>Draft</v>
      </c>
      <c r="F212" s="63">
        <f>_xlfn.IFNA(INDEX(Draft2018[PRICE], MATCH(RosterPlan25[[#This Row],[PLAYER]],Draft2018[PLAYER],0)),0)</f>
        <v>0</v>
      </c>
      <c r="G212" s="63" t="str">
        <f>_xlfn.IFNA(INDEX(Draft2018[Current Contract],MATCH(RosterPlan25[[#This Row],[PLAYER]],Draft2018[PLAYER],0)),"Undrafted")</f>
        <v>Undrafted</v>
      </c>
      <c r="H212" s="63">
        <f>IF(RosterPlan25[[#This Row],[Contract]]="Rookie","",2018+3-_xlfn.IFNA(INDEX(Draft2018[Net Keeper Count],MATCH(RosterPlan25[[#This Row],[PLAYER]],Draft2018[PLAYER],0)),0))</f>
        <v>2021</v>
      </c>
      <c r="I212" s="63">
        <f>ROUNDDOWN(RosterPlan25[[#This Row],[Optimal $]]*IF(RosterPlan25[Contract]="Rookie",0.3,0.15),0)</f>
        <v>0</v>
      </c>
      <c r="J212" s="62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212" s="49">
        <f>_xlfn.IFNA(IF(RosterPlan25[[#This Row],[POS]]="K",0,INDEX(Proj2019[VARG],MATCH(RosterPlan25[[#This Row],[PLAYER]],Proj2019[PLAYER],0))),0)</f>
        <v>0</v>
      </c>
      <c r="L212" s="39" t="s">
        <v>439</v>
      </c>
      <c r="M212" s="64">
        <f>_xlfn.IFNA(INDEX(Draft2018[Net Keeper Count],MATCH(RosterPlan25[[#This Row],[PLAYER]],Draft2018[PLAYER],0)),0)+IF(RosterPlan25[[#This Row],[KEEPER / RFA]]="K",1,0)</f>
        <v>1</v>
      </c>
      <c r="N212" s="65"/>
      <c r="O212" s="62">
        <f>IF(RosterPlan25[[#This Row],[VAR/G]]&gt;0,ROUND($W$29*RosterPlan25[[#This Row],[VAR/G]],0),0)+1</f>
        <v>1</v>
      </c>
      <c r="P212" s="62">
        <f>RosterPlan25[[#This Row],[Optimal $]]-RosterPlan25[[#This Row],[2019 $]]</f>
        <v>-5</v>
      </c>
      <c r="Q212" s="66">
        <f>IF(OR(RosterPlan25[[#This Row],[SOURCE]]="Rookie",RosterPlan25[[#This Row],[POS]]="K"),0,RosterPlan25[[#This Row],[VAR/G]]+3.3)</f>
        <v>3.3</v>
      </c>
      <c r="R212" s="66">
        <f>IF(RosterPlan25[[#This Row],[VAW/G]]&gt;0,ROUND(RosterPlan25[[#This Row],[VAW/G]]*$W$56,0)+1,1)</f>
        <v>17</v>
      </c>
      <c r="S212" s="67">
        <f>RosterPlan25[[#This Row],[VAWG Market $]]-_xlfn.IFNA(RosterPlan25[[#This Row],[2019 $]],1)</f>
        <v>11</v>
      </c>
      <c r="T212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2"/>
      <c r="AL212"/>
      <c r="AM212"/>
      <c r="AN212"/>
      <c r="AO212"/>
      <c r="AP212"/>
    </row>
    <row r="213" spans="1:42" x14ac:dyDescent="0.3">
      <c r="A213" s="62" t="str">
        <f>INDEX(CompositeRoster[display_name],MATCH(RosterPlan25[[#This Row],[PLAYER]],CompositeRoster[full_name],0))</f>
        <v>joe9alt</v>
      </c>
      <c r="B213" t="s">
        <v>14464</v>
      </c>
      <c r="C213" s="62" t="str">
        <f>INDEX(CompositeRoster[team],MATCH(RosterPlan25[[#This Row],[PLAYER]],CompositeRoster[full_name],0))&amp;""</f>
        <v/>
      </c>
      <c r="D213" s="62" t="str">
        <f>INDEX(CompositeRoster[position],MATCH(RosterPlan25[[#This Row],[PLAYER]],CompositeRoster[full_name],0))&amp;""</f>
        <v/>
      </c>
      <c r="E213" s="62" t="str">
        <f>INDEX(CompositeRoster[source],MATCH(RosterPlan25[[#This Row],[PLAYER]],CompositeRoster[full_name],0))</f>
        <v>Draft</v>
      </c>
      <c r="F213" s="63">
        <f>_xlfn.IFNA(INDEX(Draft2018[PRICE], MATCH(RosterPlan25[[#This Row],[PLAYER]],Draft2018[PLAYER],0)),0)</f>
        <v>0</v>
      </c>
      <c r="G213" s="63" t="str">
        <f>_xlfn.IFNA(INDEX(Draft2018[Current Contract],MATCH(RosterPlan25[[#This Row],[PLAYER]],Draft2018[PLAYER],0)),"Undrafted")</f>
        <v>Undrafted</v>
      </c>
      <c r="H213" s="63">
        <f>IF(RosterPlan25[[#This Row],[Contract]]="Rookie","",2018+3-_xlfn.IFNA(INDEX(Draft2018[Net Keeper Count],MATCH(RosterPlan25[[#This Row],[PLAYER]],Draft2018[PLAYER],0)),0))</f>
        <v>2021</v>
      </c>
      <c r="I213" s="63">
        <f>ROUNDDOWN(RosterPlan25[[#This Row],[Optimal $]]*IF(RosterPlan25[Contract]="Rookie",0.3,0.15),0)</f>
        <v>0</v>
      </c>
      <c r="J213" s="62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213" s="49">
        <f>_xlfn.IFNA(IF(RosterPlan25[[#This Row],[POS]]="K",0,INDEX(Proj2019[VARG],MATCH(RosterPlan25[[#This Row],[PLAYER]],Proj2019[PLAYER],0))),0)</f>
        <v>0</v>
      </c>
      <c r="L213" s="39" t="s">
        <v>439</v>
      </c>
      <c r="M213" s="64">
        <f>_xlfn.IFNA(INDEX(Draft2018[Net Keeper Count],MATCH(RosterPlan25[[#This Row],[PLAYER]],Draft2018[PLAYER],0)),0)+IF(RosterPlan25[[#This Row],[KEEPER / RFA]]="K",1,0)</f>
        <v>1</v>
      </c>
      <c r="N213" s="65"/>
      <c r="O213" s="62">
        <f>IF(RosterPlan25[[#This Row],[VAR/G]]&gt;0,ROUND($W$29*RosterPlan25[[#This Row],[VAR/G]],0),0)+1</f>
        <v>1</v>
      </c>
      <c r="P213" s="62">
        <f>RosterPlan25[[#This Row],[Optimal $]]-RosterPlan25[[#This Row],[2019 $]]</f>
        <v>-5</v>
      </c>
      <c r="Q213" s="66">
        <f>IF(OR(RosterPlan25[[#This Row],[SOURCE]]="Rookie",RosterPlan25[[#This Row],[POS]]="K"),0,RosterPlan25[[#This Row],[VAR/G]]+3.3)</f>
        <v>3.3</v>
      </c>
      <c r="R213" s="66">
        <f>IF(RosterPlan25[[#This Row],[VAW/G]]&gt;0,ROUND(RosterPlan25[[#This Row],[VAW/G]]*$W$56,0)+1,1)</f>
        <v>17</v>
      </c>
      <c r="S213" s="67">
        <f>RosterPlan25[[#This Row],[VAWG Market $]]-_xlfn.IFNA(RosterPlan25[[#This Row],[2019 $]],1)</f>
        <v>11</v>
      </c>
      <c r="T213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3"/>
      <c r="AL213"/>
      <c r="AM213"/>
      <c r="AN213"/>
      <c r="AO213"/>
      <c r="AP213"/>
    </row>
    <row r="214" spans="1:42" x14ac:dyDescent="0.3">
      <c r="A214" s="62" t="str">
        <f>INDEX(CompositeRoster[display_name],MATCH(RosterPlan25[[#This Row],[PLAYER]],CompositeRoster[full_name],0))</f>
        <v>joe9alt</v>
      </c>
      <c r="B214" t="s">
        <v>14473</v>
      </c>
      <c r="C214" s="62" t="str">
        <f>INDEX(CompositeRoster[team],MATCH(RosterPlan25[[#This Row],[PLAYER]],CompositeRoster[full_name],0))&amp;""</f>
        <v/>
      </c>
      <c r="D214" s="62" t="str">
        <f>INDEX(CompositeRoster[position],MATCH(RosterPlan25[[#This Row],[PLAYER]],CompositeRoster[full_name],0))&amp;""</f>
        <v/>
      </c>
      <c r="E214" s="62" t="str">
        <f>INDEX(CompositeRoster[source],MATCH(RosterPlan25[[#This Row],[PLAYER]],CompositeRoster[full_name],0))</f>
        <v>Draft</v>
      </c>
      <c r="F214" s="63">
        <f>_xlfn.IFNA(INDEX(Draft2018[PRICE], MATCH(RosterPlan25[[#This Row],[PLAYER]],Draft2018[PLAYER],0)),0)</f>
        <v>0</v>
      </c>
      <c r="G214" s="63" t="str">
        <f>_xlfn.IFNA(INDEX(Draft2018[Current Contract],MATCH(RosterPlan25[[#This Row],[PLAYER]],Draft2018[PLAYER],0)),"Undrafted")</f>
        <v>Undrafted</v>
      </c>
      <c r="H214" s="63">
        <f>IF(RosterPlan25[[#This Row],[Contract]]="Rookie","",2018+3-_xlfn.IFNA(INDEX(Draft2018[Net Keeper Count],MATCH(RosterPlan25[[#This Row],[PLAYER]],Draft2018[PLAYER],0)),0))</f>
        <v>2021</v>
      </c>
      <c r="I214" s="63">
        <f>ROUNDDOWN(RosterPlan25[[#This Row],[Optimal $]]*IF(RosterPlan25[Contract]="Rookie",0.3,0.15),0)</f>
        <v>0</v>
      </c>
      <c r="J214" s="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14" s="49">
        <f>_xlfn.IFNA(IF(RosterPlan25[[#This Row],[POS]]="K",0,INDEX(Proj2019[VARG],MATCH(RosterPlan25[[#This Row],[PLAYER]],Proj2019[PLAYER],0))),0)</f>
        <v>0</v>
      </c>
      <c r="L214" s="39" t="s">
        <v>439</v>
      </c>
      <c r="M214" s="64">
        <f>_xlfn.IFNA(INDEX(Draft2018[Net Keeper Count],MATCH(RosterPlan25[[#This Row],[PLAYER]],Draft2018[PLAYER],0)),0)+IF(RosterPlan25[[#This Row],[KEEPER / RFA]]="K",1,0)</f>
        <v>1</v>
      </c>
      <c r="N214" s="65"/>
      <c r="O214" s="62">
        <f>IF(RosterPlan25[[#This Row],[VAR/G]]&gt;0,ROUND($W$29*RosterPlan25[[#This Row],[VAR/G]],0),0)+1</f>
        <v>1</v>
      </c>
      <c r="P214" s="62">
        <f>RosterPlan25[[#This Row],[Optimal $]]-RosterPlan25[[#This Row],[2019 $]]</f>
        <v>-3</v>
      </c>
      <c r="Q214" s="66">
        <f>IF(OR(RosterPlan25[[#This Row],[SOURCE]]="Rookie",RosterPlan25[[#This Row],[POS]]="K"),0,RosterPlan25[[#This Row],[VAR/G]]+3.3)</f>
        <v>3.3</v>
      </c>
      <c r="R214" s="66">
        <f>IF(RosterPlan25[[#This Row],[VAW/G]]&gt;0,ROUND(RosterPlan25[[#This Row],[VAW/G]]*$W$56,0)+1,1)</f>
        <v>17</v>
      </c>
      <c r="S214" s="67">
        <f>RosterPlan25[[#This Row],[VAWG Market $]]-_xlfn.IFNA(RosterPlan25[[#This Row],[2019 $]],1)</f>
        <v>13</v>
      </c>
      <c r="T214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4"/>
      <c r="AL214"/>
      <c r="AM214"/>
      <c r="AN214"/>
      <c r="AO214"/>
      <c r="AP214"/>
    </row>
    <row r="215" spans="1:42" x14ac:dyDescent="0.3">
      <c r="A215" s="62" t="str">
        <f>INDEX(CompositeRoster[display_name],MATCH(RosterPlan25[[#This Row],[PLAYER]],CompositeRoster[full_name],0))</f>
        <v>joe9alt</v>
      </c>
      <c r="B215" t="s">
        <v>14483</v>
      </c>
      <c r="C215" s="62" t="str">
        <f>INDEX(CompositeRoster[team],MATCH(RosterPlan25[[#This Row],[PLAYER]],CompositeRoster[full_name],0))&amp;""</f>
        <v/>
      </c>
      <c r="D215" s="62" t="str">
        <f>INDEX(CompositeRoster[position],MATCH(RosterPlan25[[#This Row],[PLAYER]],CompositeRoster[full_name],0))&amp;""</f>
        <v/>
      </c>
      <c r="E215" s="62" t="str">
        <f>INDEX(CompositeRoster[source],MATCH(RosterPlan25[[#This Row],[PLAYER]],CompositeRoster[full_name],0))</f>
        <v>Draft</v>
      </c>
      <c r="F215" s="63">
        <f>_xlfn.IFNA(INDEX(Draft2018[PRICE], MATCH(RosterPlan25[[#This Row],[PLAYER]],Draft2018[PLAYER],0)),0)</f>
        <v>0</v>
      </c>
      <c r="G215" s="63" t="str">
        <f>_xlfn.IFNA(INDEX(Draft2018[Current Contract],MATCH(RosterPlan25[[#This Row],[PLAYER]],Draft2018[PLAYER],0)),"Undrafted")</f>
        <v>Undrafted</v>
      </c>
      <c r="H215" s="63">
        <f>IF(RosterPlan25[[#This Row],[Contract]]="Rookie","",2018+3-_xlfn.IFNA(INDEX(Draft2018[Net Keeper Count],MATCH(RosterPlan25[[#This Row],[PLAYER]],Draft2018[PLAYER],0)),0))</f>
        <v>2021</v>
      </c>
      <c r="I215" s="63">
        <f>ROUNDDOWN(RosterPlan25[[#This Row],[Optimal $]]*IF(RosterPlan25[Contract]="Rookie",0.3,0.15),0)</f>
        <v>0</v>
      </c>
      <c r="J215" s="62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15" s="49">
        <f>_xlfn.IFNA(IF(RosterPlan25[[#This Row],[POS]]="K",0,INDEX(Proj2019[VARG],MATCH(RosterPlan25[[#This Row],[PLAYER]],Proj2019[PLAYER],0))),0)</f>
        <v>0</v>
      </c>
      <c r="L215" s="39" t="s">
        <v>439</v>
      </c>
      <c r="M215" s="64">
        <f>_xlfn.IFNA(INDEX(Draft2018[Net Keeper Count],MATCH(RosterPlan25[[#This Row],[PLAYER]],Draft2018[PLAYER],0)),0)+IF(RosterPlan25[[#This Row],[KEEPER / RFA]]="K",1,0)</f>
        <v>1</v>
      </c>
      <c r="N215" s="65"/>
      <c r="O215" s="62">
        <f>IF(RosterPlan25[[#This Row],[VAR/G]]&gt;0,ROUND($W$29*RosterPlan25[[#This Row],[VAR/G]],0),0)+1</f>
        <v>1</v>
      </c>
      <c r="P215" s="62">
        <f>RosterPlan25[[#This Row],[Optimal $]]-RosterPlan25[[#This Row],[2019 $]]</f>
        <v>-2</v>
      </c>
      <c r="Q215" s="66">
        <f>IF(OR(RosterPlan25[[#This Row],[SOURCE]]="Rookie",RosterPlan25[[#This Row],[POS]]="K"),0,RosterPlan25[[#This Row],[VAR/G]]+3.3)</f>
        <v>3.3</v>
      </c>
      <c r="R215" s="66">
        <f>IF(RosterPlan25[[#This Row],[VAW/G]]&gt;0,ROUND(RosterPlan25[[#This Row],[VAW/G]]*$W$56,0)+1,1)</f>
        <v>17</v>
      </c>
      <c r="S215" s="67">
        <f>RosterPlan25[[#This Row],[VAWG Market $]]-_xlfn.IFNA(RosterPlan25[[#This Row],[2019 $]],1)</f>
        <v>14</v>
      </c>
      <c r="T215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5"/>
      <c r="AL215"/>
      <c r="AM215"/>
      <c r="AN215"/>
      <c r="AO215"/>
      <c r="AP215"/>
    </row>
    <row r="216" spans="1:42" x14ac:dyDescent="0.3">
      <c r="A216" s="62" t="str">
        <f>INDEX(CompositeRoster[display_name],MATCH(RosterPlan25[[#This Row],[PLAYER]],CompositeRoster[full_name],0))</f>
        <v>joe9alt</v>
      </c>
      <c r="B216" t="s">
        <v>14493</v>
      </c>
      <c r="C216" s="62" t="str">
        <f>INDEX(CompositeRoster[team],MATCH(RosterPlan25[[#This Row],[PLAYER]],CompositeRoster[full_name],0))&amp;""</f>
        <v/>
      </c>
      <c r="D216" s="62" t="str">
        <f>INDEX(CompositeRoster[position],MATCH(RosterPlan25[[#This Row],[PLAYER]],CompositeRoster[full_name],0))&amp;""</f>
        <v/>
      </c>
      <c r="E216" s="62" t="str">
        <f>INDEX(CompositeRoster[source],MATCH(RosterPlan25[[#This Row],[PLAYER]],CompositeRoster[full_name],0))</f>
        <v>Draft</v>
      </c>
      <c r="F216" s="63">
        <f>_xlfn.IFNA(INDEX(Draft2018[PRICE], MATCH(RosterPlan25[[#This Row],[PLAYER]],Draft2018[PLAYER],0)),0)</f>
        <v>0</v>
      </c>
      <c r="G216" s="63" t="str">
        <f>_xlfn.IFNA(INDEX(Draft2018[Current Contract],MATCH(RosterPlan25[[#This Row],[PLAYER]],Draft2018[PLAYER],0)),"Undrafted")</f>
        <v>Undrafted</v>
      </c>
      <c r="H216" s="63">
        <f>IF(RosterPlan25[[#This Row],[Contract]]="Rookie","",2018+3-_xlfn.IFNA(INDEX(Draft2018[Net Keeper Count],MATCH(RosterPlan25[[#This Row],[PLAYER]],Draft2018[PLAYER],0)),0))</f>
        <v>2021</v>
      </c>
      <c r="I216" s="63">
        <f>ROUNDDOWN(RosterPlan25[[#This Row],[Optimal $]]*IF(RosterPlan25[Contract]="Rookie",0.3,0.15),0)</f>
        <v>0</v>
      </c>
      <c r="J216" s="62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16" s="49">
        <f>_xlfn.IFNA(IF(RosterPlan25[[#This Row],[POS]]="K",0,INDEX(Proj2019[VARG],MATCH(RosterPlan25[[#This Row],[PLAYER]],Proj2019[PLAYER],0))),0)</f>
        <v>0</v>
      </c>
      <c r="L216" s="39" t="s">
        <v>439</v>
      </c>
      <c r="M216" s="64">
        <f>_xlfn.IFNA(INDEX(Draft2018[Net Keeper Count],MATCH(RosterPlan25[[#This Row],[PLAYER]],Draft2018[PLAYER],0)),0)+IF(RosterPlan25[[#This Row],[KEEPER / RFA]]="K",1,0)</f>
        <v>1</v>
      </c>
      <c r="N216" s="65"/>
      <c r="O216" s="62">
        <f>IF(RosterPlan25[[#This Row],[VAR/G]]&gt;0,ROUND($W$29*RosterPlan25[[#This Row],[VAR/G]],0),0)+1</f>
        <v>1</v>
      </c>
      <c r="P216" s="62">
        <f>RosterPlan25[[#This Row],[Optimal $]]-RosterPlan25[[#This Row],[2019 $]]</f>
        <v>-1</v>
      </c>
      <c r="Q216" s="66">
        <f>IF(OR(RosterPlan25[[#This Row],[SOURCE]]="Rookie",RosterPlan25[[#This Row],[POS]]="K"),0,RosterPlan25[[#This Row],[VAR/G]]+3.3)</f>
        <v>3.3</v>
      </c>
      <c r="R216" s="66">
        <f>IF(RosterPlan25[[#This Row],[VAW/G]]&gt;0,ROUND(RosterPlan25[[#This Row],[VAW/G]]*$W$56,0)+1,1)</f>
        <v>17</v>
      </c>
      <c r="S216" s="67">
        <f>RosterPlan25[[#This Row],[VAWG Market $]]-_xlfn.IFNA(RosterPlan25[[#This Row],[2019 $]],1)</f>
        <v>15</v>
      </c>
      <c r="T216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6"/>
      <c r="AL216"/>
      <c r="AM216"/>
      <c r="AN216"/>
      <c r="AO216"/>
      <c r="AP216"/>
    </row>
    <row r="217" spans="1:42" x14ac:dyDescent="0.3">
      <c r="A217" s="62" t="str">
        <f>INDEX(CompositeRoster[display_name],MATCH(RosterPlan25[[#This Row],[PLAYER]],CompositeRoster[full_name],0))</f>
        <v>joe9alt</v>
      </c>
      <c r="B217" t="s">
        <v>14503</v>
      </c>
      <c r="C217" s="62" t="str">
        <f>INDEX(CompositeRoster[team],MATCH(RosterPlan25[[#This Row],[PLAYER]],CompositeRoster[full_name],0))&amp;""</f>
        <v/>
      </c>
      <c r="D217" s="62" t="str">
        <f>INDEX(CompositeRoster[position],MATCH(RosterPlan25[[#This Row],[PLAYER]],CompositeRoster[full_name],0))&amp;""</f>
        <v/>
      </c>
      <c r="E217" s="62" t="str">
        <f>INDEX(CompositeRoster[source],MATCH(RosterPlan25[[#This Row],[PLAYER]],CompositeRoster[full_name],0))</f>
        <v>Draft</v>
      </c>
      <c r="F217" s="63">
        <f>_xlfn.IFNA(INDEX(Draft2018[PRICE], MATCH(RosterPlan25[[#This Row],[PLAYER]],Draft2018[PLAYER],0)),0)</f>
        <v>0</v>
      </c>
      <c r="G217" s="63" t="str">
        <f>_xlfn.IFNA(INDEX(Draft2018[Current Contract],MATCH(RosterPlan25[[#This Row],[PLAYER]],Draft2018[PLAYER],0)),"Undrafted")</f>
        <v>Undrafted</v>
      </c>
      <c r="H217" s="63">
        <f>IF(RosterPlan25[[#This Row],[Contract]]="Rookie","",2018+3-_xlfn.IFNA(INDEX(Draft2018[Net Keeper Count],MATCH(RosterPlan25[[#This Row],[PLAYER]],Draft2018[PLAYER],0)),0))</f>
        <v>2021</v>
      </c>
      <c r="I217" s="63">
        <f>ROUNDDOWN(RosterPlan25[[#This Row],[Optimal $]]*IF(RosterPlan25[Contract]="Rookie",0.3,0.15),0)</f>
        <v>0</v>
      </c>
      <c r="J217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17" s="49">
        <f>_xlfn.IFNA(IF(RosterPlan25[[#This Row],[POS]]="K",0,INDEX(Proj2019[VARG],MATCH(RosterPlan25[[#This Row],[PLAYER]],Proj2019[PLAYER],0))),0)</f>
        <v>0</v>
      </c>
      <c r="L217" s="39" t="s">
        <v>439</v>
      </c>
      <c r="M217" s="64">
        <f>_xlfn.IFNA(INDEX(Draft2018[Net Keeper Count],MATCH(RosterPlan25[[#This Row],[PLAYER]],Draft2018[PLAYER],0)),0)+IF(RosterPlan25[[#This Row],[KEEPER / RFA]]="K",1,0)</f>
        <v>1</v>
      </c>
      <c r="N217" s="65"/>
      <c r="O217" s="62">
        <f>IF(RosterPlan25[[#This Row],[VAR/G]]&gt;0,ROUND($W$29*RosterPlan25[[#This Row],[VAR/G]],0),0)+1</f>
        <v>1</v>
      </c>
      <c r="P217" s="62">
        <f>RosterPlan25[[#This Row],[Optimal $]]-RosterPlan25[[#This Row],[2019 $]]</f>
        <v>0</v>
      </c>
      <c r="Q217" s="66">
        <f>IF(OR(RosterPlan25[[#This Row],[SOURCE]]="Rookie",RosterPlan25[[#This Row],[POS]]="K"),0,RosterPlan25[[#This Row],[VAR/G]]+3.3)</f>
        <v>3.3</v>
      </c>
      <c r="R217" s="66">
        <f>IF(RosterPlan25[[#This Row],[VAW/G]]&gt;0,ROUND(RosterPlan25[[#This Row],[VAW/G]]*$W$56,0)+1,1)</f>
        <v>17</v>
      </c>
      <c r="S217" s="67">
        <f>RosterPlan25[[#This Row],[VAWG Market $]]-_xlfn.IFNA(RosterPlan25[[#This Row],[2019 $]],1)</f>
        <v>16</v>
      </c>
      <c r="T217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7"/>
      <c r="AL217"/>
      <c r="AM217"/>
      <c r="AN217"/>
      <c r="AO217"/>
      <c r="AP217"/>
    </row>
    <row r="218" spans="1:42" x14ac:dyDescent="0.3">
      <c r="A218" s="62" t="str">
        <f>INDEX(CompositeRoster[display_name],MATCH(RosterPlan25[[#This Row],[PLAYER]],CompositeRoster[full_name],0))</f>
        <v>joe9alt</v>
      </c>
      <c r="B218" t="s">
        <v>14504</v>
      </c>
      <c r="C218" s="62" t="str">
        <f>INDEX(CompositeRoster[team],MATCH(RosterPlan25[[#This Row],[PLAYER]],CompositeRoster[full_name],0))&amp;""</f>
        <v/>
      </c>
      <c r="D218" s="62" t="str">
        <f>INDEX(CompositeRoster[position],MATCH(RosterPlan25[[#This Row],[PLAYER]],CompositeRoster[full_name],0))&amp;""</f>
        <v/>
      </c>
      <c r="E218" s="62" t="str">
        <f>INDEX(CompositeRoster[source],MATCH(RosterPlan25[[#This Row],[PLAYER]],CompositeRoster[full_name],0))</f>
        <v>Draft</v>
      </c>
      <c r="F218" s="63">
        <f>_xlfn.IFNA(INDEX(Draft2018[PRICE], MATCH(RosterPlan25[[#This Row],[PLAYER]],Draft2018[PLAYER],0)),0)</f>
        <v>0</v>
      </c>
      <c r="G218" s="63" t="str">
        <f>_xlfn.IFNA(INDEX(Draft2018[Current Contract],MATCH(RosterPlan25[[#This Row],[PLAYER]],Draft2018[PLAYER],0)),"Undrafted")</f>
        <v>Undrafted</v>
      </c>
      <c r="H218" s="63">
        <f>IF(RosterPlan25[[#This Row],[Contract]]="Rookie","",2018+3-_xlfn.IFNA(INDEX(Draft2018[Net Keeper Count],MATCH(RosterPlan25[[#This Row],[PLAYER]],Draft2018[PLAYER],0)),0))</f>
        <v>2021</v>
      </c>
      <c r="I218" s="63">
        <f>ROUNDDOWN(RosterPlan25[[#This Row],[Optimal $]]*IF(RosterPlan25[Contract]="Rookie",0.3,0.15),0)</f>
        <v>0</v>
      </c>
      <c r="J218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18" s="49">
        <f>_xlfn.IFNA(IF(RosterPlan25[[#This Row],[POS]]="K",0,INDEX(Proj2019[VARG],MATCH(RosterPlan25[[#This Row],[PLAYER]],Proj2019[PLAYER],0))),0)</f>
        <v>0</v>
      </c>
      <c r="L218" s="39" t="s">
        <v>439</v>
      </c>
      <c r="M218" s="64">
        <f>_xlfn.IFNA(INDEX(Draft2018[Net Keeper Count],MATCH(RosterPlan25[[#This Row],[PLAYER]],Draft2018[PLAYER],0)),0)+IF(RosterPlan25[[#This Row],[KEEPER / RFA]]="K",1,0)</f>
        <v>1</v>
      </c>
      <c r="N218" s="65"/>
      <c r="O218" s="62">
        <f>IF(RosterPlan25[[#This Row],[VAR/G]]&gt;0,ROUND($W$29*RosterPlan25[[#This Row],[VAR/G]],0),0)+1</f>
        <v>1</v>
      </c>
      <c r="P218" s="62">
        <f>RosterPlan25[[#This Row],[Optimal $]]-RosterPlan25[[#This Row],[2019 $]]</f>
        <v>0</v>
      </c>
      <c r="Q218" s="66">
        <f>IF(OR(RosterPlan25[[#This Row],[SOURCE]]="Rookie",RosterPlan25[[#This Row],[POS]]="K"),0,RosterPlan25[[#This Row],[VAR/G]]+3.3)</f>
        <v>3.3</v>
      </c>
      <c r="R218" s="66">
        <f>IF(RosterPlan25[[#This Row],[VAW/G]]&gt;0,ROUND(RosterPlan25[[#This Row],[VAW/G]]*$W$56,0)+1,1)</f>
        <v>17</v>
      </c>
      <c r="S218" s="67">
        <f>RosterPlan25[[#This Row],[VAWG Market $]]-_xlfn.IFNA(RosterPlan25[[#This Row],[2019 $]],1)</f>
        <v>16</v>
      </c>
      <c r="T218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8"/>
      <c r="AL218"/>
      <c r="AM218"/>
      <c r="AN218"/>
      <c r="AO218"/>
      <c r="AP218"/>
    </row>
    <row r="219" spans="1:42" x14ac:dyDescent="0.3">
      <c r="A219" s="62" t="str">
        <f>INDEX(CompositeRoster[display_name],MATCH(RosterPlan25[[#This Row],[PLAYER]],CompositeRoster[full_name],0))</f>
        <v>joe9alt</v>
      </c>
      <c r="B219" t="s">
        <v>14513</v>
      </c>
      <c r="C219" s="62" t="str">
        <f>INDEX(CompositeRoster[team],MATCH(RosterPlan25[[#This Row],[PLAYER]],CompositeRoster[full_name],0))&amp;""</f>
        <v/>
      </c>
      <c r="D219" s="62" t="str">
        <f>INDEX(CompositeRoster[position],MATCH(RosterPlan25[[#This Row],[PLAYER]],CompositeRoster[full_name],0))&amp;""</f>
        <v/>
      </c>
      <c r="E219" s="62" t="str">
        <f>INDEX(CompositeRoster[source],MATCH(RosterPlan25[[#This Row],[PLAYER]],CompositeRoster[full_name],0))</f>
        <v>Draft</v>
      </c>
      <c r="F219" s="63">
        <f>_xlfn.IFNA(INDEX(Draft2018[PRICE], MATCH(RosterPlan25[[#This Row],[PLAYER]],Draft2018[PLAYER],0)),0)</f>
        <v>0</v>
      </c>
      <c r="G219" s="63" t="str">
        <f>_xlfn.IFNA(INDEX(Draft2018[Current Contract],MATCH(RosterPlan25[[#This Row],[PLAYER]],Draft2018[PLAYER],0)),"Undrafted")</f>
        <v>Undrafted</v>
      </c>
      <c r="H219" s="63">
        <f>IF(RosterPlan25[[#This Row],[Contract]]="Rookie","",2018+3-_xlfn.IFNA(INDEX(Draft2018[Net Keeper Count],MATCH(RosterPlan25[[#This Row],[PLAYER]],Draft2018[PLAYER],0)),0))</f>
        <v>2021</v>
      </c>
      <c r="I219" s="63">
        <f>ROUNDDOWN(RosterPlan25[[#This Row],[Optimal $]]*IF(RosterPlan25[Contract]="Rookie",0.3,0.15),0)</f>
        <v>0</v>
      </c>
      <c r="J219" s="6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19" s="49">
        <f>_xlfn.IFNA(IF(RosterPlan25[[#This Row],[POS]]="K",0,INDEX(Proj2019[VARG],MATCH(RosterPlan25[[#This Row],[PLAYER]],Proj2019[PLAYER],0))),0)</f>
        <v>0</v>
      </c>
      <c r="L219" s="39" t="s">
        <v>439</v>
      </c>
      <c r="M219" s="64">
        <f>_xlfn.IFNA(INDEX(Draft2018[Net Keeper Count],MATCH(RosterPlan25[[#This Row],[PLAYER]],Draft2018[PLAYER],0)),0)+IF(RosterPlan25[[#This Row],[KEEPER / RFA]]="K",1,0)</f>
        <v>1</v>
      </c>
      <c r="N219" s="65"/>
      <c r="O219" s="62">
        <f>IF(RosterPlan25[[#This Row],[VAR/G]]&gt;0,ROUND($W$29*RosterPlan25[[#This Row],[VAR/G]],0),0)+1</f>
        <v>1</v>
      </c>
      <c r="P219" s="62">
        <f>RosterPlan25[[#This Row],[Optimal $]]-RosterPlan25[[#This Row],[2019 $]]</f>
        <v>0</v>
      </c>
      <c r="Q219" s="66">
        <f>IF(OR(RosterPlan25[[#This Row],[SOURCE]]="Rookie",RosterPlan25[[#This Row],[POS]]="K"),0,RosterPlan25[[#This Row],[VAR/G]]+3.3)</f>
        <v>3.3</v>
      </c>
      <c r="R219" s="66">
        <f>IF(RosterPlan25[[#This Row],[VAW/G]]&gt;0,ROUND(RosterPlan25[[#This Row],[VAW/G]]*$W$56,0)+1,1)</f>
        <v>17</v>
      </c>
      <c r="S219" s="67">
        <f>RosterPlan25[[#This Row],[VAWG Market $]]-_xlfn.IFNA(RosterPlan25[[#This Row],[2019 $]],1)</f>
        <v>16</v>
      </c>
      <c r="T219" s="62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19"/>
      <c r="AL219"/>
      <c r="AM219"/>
      <c r="AN219"/>
      <c r="AO219"/>
      <c r="AP219"/>
    </row>
    <row r="220" spans="1:42" x14ac:dyDescent="0.3">
      <c r="A220" s="36" t="str">
        <f>INDEX(CompositeRoster[display_name],MATCH(RosterPlan25[[#This Row],[PLAYER]],CompositeRoster[full_name],0))</f>
        <v>Jonnymaxed</v>
      </c>
      <c r="B220" t="s">
        <v>7783</v>
      </c>
      <c r="C220" t="str">
        <f>INDEX(CompositeRoster[team],MATCH(RosterPlan25[[#This Row],[PLAYER]],CompositeRoster[full_name],0))&amp;""</f>
        <v>CAR</v>
      </c>
      <c r="D220" t="str">
        <f>INDEX(CompositeRoster[position],MATCH(RosterPlan25[[#This Row],[PLAYER]],CompositeRoster[full_name],0))&amp;""</f>
        <v>RB</v>
      </c>
      <c r="E220" s="36" t="str">
        <f>INDEX(CompositeRoster[source],MATCH(RosterPlan25[[#This Row],[PLAYER]],CompositeRoster[full_name],0))</f>
        <v>Roster</v>
      </c>
      <c r="F220" s="42">
        <f>_xlfn.IFNA(INDEX(Draft2018[PRICE], MATCH(RosterPlan25[[#This Row],[PLAYER]],Draft2018[PLAYER],0)),0)</f>
        <v>16</v>
      </c>
      <c r="G220" s="42" t="str">
        <f>_xlfn.IFNA(INDEX(Draft2018[Current Contract],MATCH(RosterPlan25[[#This Row],[PLAYER]],Draft2018[PLAYER],0)),"Undrafted")</f>
        <v>Rookie</v>
      </c>
      <c r="H220" s="42" t="str">
        <f>IF(RosterPlan25[[#This Row],[Contract]]="Rookie","",2018+3-_xlfn.IFNA(INDEX(Draft2018[Net Keeper Count],MATCH(RosterPlan25[[#This Row],[PLAYER]],Draft2018[PLAYER],0)),0))</f>
        <v/>
      </c>
      <c r="I220" s="42">
        <f>ROUNDDOWN(RosterPlan25[[#This Row],[Optimal $]]*IF(RosterPlan25[Contract]="Rookie",0.3,0.15),0)</f>
        <v>27</v>
      </c>
      <c r="J220" s="36">
        <f>IF(RosterPlan25[[#This Row],[SOURCE]]="Draft",INDEX(draft_2019[salary],MATCH(RosterPlan25[[#This Row],[PLAYER]],draft_2019[placeholder_name],0)),MAX(RosterPlan25[[#This Row],[Current $]]+RosterPlan25[[#This Row],[$↑ VAR]],1))</f>
        <v>43</v>
      </c>
      <c r="K220" s="38">
        <f>_xlfn.IFNA(IF(RosterPlan25[[#This Row],[POS]]="K",0,INDEX(Proj2019[VARG],MATCH(RosterPlan25[[#This Row],[PLAYER]],Proj2019[PLAYER],0))),0)</f>
        <v>8.4625000000000021</v>
      </c>
      <c r="L220" s="39" t="s">
        <v>439</v>
      </c>
      <c r="M220" s="36">
        <f>_xlfn.IFNA(INDEX(Draft2018[Net Keeper Count],MATCH(RosterPlan25[[#This Row],[PLAYER]],Draft2018[PLAYER],0)),0)+IF(RosterPlan25[[#This Row],[KEEPER / RFA]]="K",1,0)</f>
        <v>2</v>
      </c>
      <c r="N220" s="39"/>
      <c r="O220">
        <f>IF(RosterPlan25[[#This Row],[VAR/G]]&gt;0,ROUND($W$29*RosterPlan25[[#This Row],[VAR/G]],0),0)+1</f>
        <v>92</v>
      </c>
      <c r="P220" s="36">
        <f>RosterPlan25[[#This Row],[Optimal $]]-RosterPlan25[[#This Row],[2019 $]]</f>
        <v>49</v>
      </c>
      <c r="Q220" s="36">
        <f>IF(OR(RosterPlan25[[#This Row],[SOURCE]]="Rookie",RosterPlan25[[#This Row],[POS]]="K"),0,RosterPlan25[[#This Row],[VAR/G]]+3.3)</f>
        <v>11.762500000000003</v>
      </c>
      <c r="R220" s="36">
        <f>IF(RosterPlan25[[#This Row],[VAW/G]]&gt;0,ROUND(RosterPlan25[[#This Row],[VAW/G]]*$W$56,0)+1,1)</f>
        <v>59</v>
      </c>
      <c r="S220" s="43">
        <f>RosterPlan25[[#This Row],[VAWG Market $]]-_xlfn.IFNA(RosterPlan25[[#This Row],[2019 $]],1)</f>
        <v>16</v>
      </c>
      <c r="T220" s="36">
        <f>IF(RosterPlan25[[#This Row],[VAR/G]]&gt;0,1+ROUND(RosterPlan25[[#This Row],[VAR/G]]*IF(RosterPlan25[[#This Row],[KEEPER / RFA]]="K",($W$34+RosterPlan25[[#This Row],[2019 $]]-1)/($W$25+RosterPlan25[[#This Row],[VAR/G]]),$W$35),0),1)</f>
        <v>122</v>
      </c>
      <c r="AK220"/>
      <c r="AL220"/>
      <c r="AM220"/>
      <c r="AN220"/>
      <c r="AO220"/>
      <c r="AP220"/>
    </row>
    <row r="221" spans="1:42" x14ac:dyDescent="0.3">
      <c r="A221" s="36" t="str">
        <f>INDEX(CompositeRoster[display_name],MATCH(RosterPlan25[[#This Row],[PLAYER]],CompositeRoster[full_name],0))</f>
        <v>Jonnymaxed</v>
      </c>
      <c r="B221" t="s">
        <v>4023</v>
      </c>
      <c r="C221" t="str">
        <f>INDEX(CompositeRoster[team],MATCH(RosterPlan25[[#This Row],[PLAYER]],CompositeRoster[full_name],0))&amp;""</f>
        <v>KC</v>
      </c>
      <c r="D221" t="str">
        <f>INDEX(CompositeRoster[position],MATCH(RosterPlan25[[#This Row],[PLAYER]],CompositeRoster[full_name],0))&amp;""</f>
        <v>TE</v>
      </c>
      <c r="E221" s="36" t="str">
        <f>INDEX(CompositeRoster[source],MATCH(RosterPlan25[[#This Row],[PLAYER]],CompositeRoster[full_name],0))</f>
        <v>Roster</v>
      </c>
      <c r="F221" s="42">
        <f>_xlfn.IFNA(INDEX(Draft2018[PRICE], MATCH(RosterPlan25[[#This Row],[PLAYER]],Draft2018[PLAYER],0)),0)</f>
        <v>28</v>
      </c>
      <c r="G221" s="42" t="str">
        <f>_xlfn.IFNA(INDEX(Draft2018[Current Contract],MATCH(RosterPlan25[[#This Row],[PLAYER]],Draft2018[PLAYER],0)),"Undrafted")</f>
        <v>Auction</v>
      </c>
      <c r="H221" s="42">
        <f>IF(RosterPlan25[[#This Row],[Contract]]="Rookie","",2018+3-_xlfn.IFNA(INDEX(Draft2018[Net Keeper Count],MATCH(RosterPlan25[[#This Row],[PLAYER]],Draft2018[PLAYER],0)),0))</f>
        <v>2019</v>
      </c>
      <c r="I221" s="42">
        <f>ROUNDDOWN(RosterPlan25[[#This Row],[Optimal $]]*IF(RosterPlan25[Contract]="Rookie",0.3,0.15),0)</f>
        <v>9</v>
      </c>
      <c r="J221" s="36">
        <f>IF(RosterPlan25[[#This Row],[SOURCE]]="Draft",INDEX(draft_2019[salary],MATCH(RosterPlan25[[#This Row],[PLAYER]],draft_2019[placeholder_name],0)),MAX(RosterPlan25[[#This Row],[Current $]]+RosterPlan25[[#This Row],[$↑ VAR]],1))</f>
        <v>37</v>
      </c>
      <c r="K221" s="49">
        <f>_xlfn.IFNA(IF(RosterPlan25[[#This Row],[POS]]="K",0,INDEX(Proj2019[VARG],MATCH(RosterPlan25[[#This Row],[PLAYER]],Proj2019[PLAYER],0))),0)</f>
        <v>5.9875000000000016</v>
      </c>
      <c r="L221" s="39"/>
      <c r="M221">
        <f>_xlfn.IFNA(INDEX(Draft2018[Net Keeper Count],MATCH(RosterPlan25[[#This Row],[PLAYER]],Draft2018[PLAYER],0)),0)+IF(RosterPlan25[[#This Row],[KEEPER / RFA]]="K",1,0)</f>
        <v>2</v>
      </c>
      <c r="N221" s="39"/>
      <c r="O221" s="50">
        <f>IF(RosterPlan25[[#This Row],[VAR/G]]&gt;0,ROUND($W$29*RosterPlan25[[#This Row],[VAR/G]],0),0)+1</f>
        <v>65</v>
      </c>
      <c r="P221" s="36">
        <f>RosterPlan25[[#This Row],[Optimal $]]-RosterPlan25[[#This Row],[2019 $]]</f>
        <v>28</v>
      </c>
      <c r="Q221">
        <f>IF(OR(RosterPlan25[[#This Row],[SOURCE]]="Rookie",RosterPlan25[[#This Row],[POS]]="K"),0,RosterPlan25[[#This Row],[VAR/G]]+3.3)</f>
        <v>9.2875000000000014</v>
      </c>
      <c r="R221">
        <f>IF(RosterPlan25[[#This Row],[VAW/G]]&gt;0,ROUND(RosterPlan25[[#This Row],[VAW/G]]*$W$56,0)+1,1)</f>
        <v>47</v>
      </c>
      <c r="S221" s="51">
        <f>RosterPlan25[[#This Row],[VAWG Market $]]-_xlfn.IFNA(RosterPlan25[[#This Row],[2019 $]],1)</f>
        <v>10</v>
      </c>
      <c r="T221" s="36">
        <f>IF(RosterPlan25[[#This Row],[VAR/G]]&gt;0,1+ROUND(RosterPlan25[[#This Row],[VAR/G]]*IF(RosterPlan25[[#This Row],[KEEPER / RFA]]="K",($W$34+RosterPlan25[[#This Row],[2019 $]]-1)/($W$25+RosterPlan25[[#This Row],[VAR/G]]),$W$35),0),1)</f>
        <v>92</v>
      </c>
      <c r="AK221"/>
      <c r="AL221"/>
      <c r="AM221"/>
      <c r="AN221"/>
      <c r="AO221"/>
      <c r="AP221"/>
    </row>
    <row r="222" spans="1:42" x14ac:dyDescent="0.3">
      <c r="A222" s="36" t="str">
        <f>INDEX(CompositeRoster[display_name],MATCH(RosterPlan25[[#This Row],[PLAYER]],CompositeRoster[full_name],0))</f>
        <v>Jonnymaxed</v>
      </c>
      <c r="B222" t="s">
        <v>10648</v>
      </c>
      <c r="C222" t="str">
        <f>INDEX(CompositeRoster[team],MATCH(RosterPlan25[[#This Row],[PLAYER]],CompositeRoster[full_name],0))&amp;""</f>
        <v>SEA</v>
      </c>
      <c r="D222" t="str">
        <f>INDEX(CompositeRoster[position],MATCH(RosterPlan25[[#This Row],[PLAYER]],CompositeRoster[full_name],0))&amp;""</f>
        <v>RB</v>
      </c>
      <c r="E222" s="36" t="str">
        <f>INDEX(CompositeRoster[source],MATCH(RosterPlan25[[#This Row],[PLAYER]],CompositeRoster[full_name],0))</f>
        <v>Roster</v>
      </c>
      <c r="F222" s="42">
        <f>_xlfn.IFNA(INDEX(Draft2018[PRICE], MATCH(RosterPlan25[[#This Row],[PLAYER]],Draft2018[PLAYER],0)),0)</f>
        <v>12</v>
      </c>
      <c r="G222" s="42" t="str">
        <f>_xlfn.IFNA(INDEX(Draft2018[Current Contract],MATCH(RosterPlan25[[#This Row],[PLAYER]],Draft2018[PLAYER],0)),"Undrafted")</f>
        <v>Auction</v>
      </c>
      <c r="H222" s="42">
        <f>IF(RosterPlan25[[#This Row],[Contract]]="Rookie","",2018+3-_xlfn.IFNA(INDEX(Draft2018[Net Keeper Count],MATCH(RosterPlan25[[#This Row],[PLAYER]],Draft2018[PLAYER],0)),0))</f>
        <v>2021</v>
      </c>
      <c r="I222" s="42">
        <f>ROUNDDOWN(RosterPlan25[[#This Row],[Optimal $]]*IF(RosterPlan25[Contract]="Rookie",0.3,0.15),0)</f>
        <v>6</v>
      </c>
      <c r="J222" s="36">
        <f>IF(RosterPlan25[[#This Row],[SOURCE]]="Draft",INDEX(draft_2019[salary],MATCH(RosterPlan25[[#This Row],[PLAYER]],draft_2019[placeholder_name],0)),MAX(RosterPlan25[[#This Row],[Current $]]+RosterPlan25[[#This Row],[$↑ VAR]],1))</f>
        <v>18</v>
      </c>
      <c r="K222" s="38">
        <f>_xlfn.IFNA(IF(RosterPlan25[[#This Row],[POS]]="K",0,INDEX(Proj2019[VARG],MATCH(RosterPlan25[[#This Row],[PLAYER]],Proj2019[PLAYER],0))),0)</f>
        <v>3.9574999999999996</v>
      </c>
      <c r="L222" s="39" t="s">
        <v>439</v>
      </c>
      <c r="M222" s="36">
        <f>_xlfn.IFNA(INDEX(Draft2018[Net Keeper Count],MATCH(RosterPlan25[[#This Row],[PLAYER]],Draft2018[PLAYER],0)),0)+IF(RosterPlan25[[#This Row],[KEEPER / RFA]]="K",1,0)</f>
        <v>1</v>
      </c>
      <c r="N222" s="39"/>
      <c r="O222">
        <f>IF(RosterPlan25[[#This Row],[VAR/G]]&gt;0,ROUND($W$29*RosterPlan25[[#This Row],[VAR/G]],0),0)+1</f>
        <v>44</v>
      </c>
      <c r="P222" s="36">
        <f>RosterPlan25[[#This Row],[Optimal $]]-RosterPlan25[[#This Row],[2019 $]]</f>
        <v>26</v>
      </c>
      <c r="Q222" s="36">
        <f>IF(OR(RosterPlan25[[#This Row],[SOURCE]]="Rookie",RosterPlan25[[#This Row],[POS]]="K"),0,RosterPlan25[[#This Row],[VAR/G]]+3.3)</f>
        <v>7.2574999999999994</v>
      </c>
      <c r="R222" s="36">
        <f>IF(RosterPlan25[[#This Row],[VAW/G]]&gt;0,ROUND(RosterPlan25[[#This Row],[VAW/G]]*$W$56,0)+1,1)</f>
        <v>37</v>
      </c>
      <c r="S222" s="43">
        <f>RosterPlan25[[#This Row],[VAWG Market $]]-_xlfn.IFNA(RosterPlan25[[#This Row],[2019 $]],1)</f>
        <v>19</v>
      </c>
      <c r="T222" s="36">
        <f>IF(RosterPlan25[[#This Row],[VAR/G]]&gt;0,1+ROUND(RosterPlan25[[#This Row],[VAR/G]]*IF(RosterPlan25[[#This Row],[KEEPER / RFA]]="K",($W$34+RosterPlan25[[#This Row],[2019 $]]-1)/($W$25+RosterPlan25[[#This Row],[VAR/G]]),$W$35),0),1)</f>
        <v>59</v>
      </c>
      <c r="AK222"/>
      <c r="AL222"/>
      <c r="AM222"/>
      <c r="AN222"/>
      <c r="AO222"/>
      <c r="AP222"/>
    </row>
    <row r="223" spans="1:42" x14ac:dyDescent="0.3">
      <c r="A223" s="36" t="str">
        <f>INDEX(CompositeRoster[display_name],MATCH(RosterPlan25[[#This Row],[PLAYER]],CompositeRoster[full_name],0))</f>
        <v>Jonnymaxed</v>
      </c>
      <c r="B223" t="s">
        <v>8550</v>
      </c>
      <c r="C223" t="str">
        <f>INDEX(CompositeRoster[team],MATCH(RosterPlan25[[#This Row],[PLAYER]],CompositeRoster[full_name],0))&amp;""</f>
        <v>IND</v>
      </c>
      <c r="D223" t="str">
        <f>INDEX(CompositeRoster[position],MATCH(RosterPlan25[[#This Row],[PLAYER]],CompositeRoster[full_name],0))&amp;""</f>
        <v>WR</v>
      </c>
      <c r="E223" s="36" t="str">
        <f>INDEX(CompositeRoster[source],MATCH(RosterPlan25[[#This Row],[PLAYER]],CompositeRoster[full_name],0))</f>
        <v>Roster</v>
      </c>
      <c r="F223" s="42">
        <f>_xlfn.IFNA(INDEX(Draft2018[PRICE], MATCH(RosterPlan25[[#This Row],[PLAYER]],Draft2018[PLAYER],0)),0)</f>
        <v>36</v>
      </c>
      <c r="G223" s="42" t="str">
        <f>_xlfn.IFNA(INDEX(Draft2018[Current Contract],MATCH(RosterPlan25[[#This Row],[PLAYER]],Draft2018[PLAYER],0)),"Undrafted")</f>
        <v>Auction</v>
      </c>
      <c r="H223" s="42">
        <f>IF(RosterPlan25[[#This Row],[Contract]]="Rookie","",2018+3-_xlfn.IFNA(INDEX(Draft2018[Net Keeper Count],MATCH(RosterPlan25[[#This Row],[PLAYER]],Draft2018[PLAYER],0)),0))</f>
        <v>2019</v>
      </c>
      <c r="I223" s="42">
        <f>ROUNDDOWN(RosterPlan25[[#This Row],[Optimal $]]*IF(RosterPlan25[Contract]="Rookie",0.3,0.15),0)</f>
        <v>5</v>
      </c>
      <c r="J223" s="36">
        <f>IF(RosterPlan25[[#This Row],[SOURCE]]="Draft",INDEX(draft_2019[salary],MATCH(RosterPlan25[[#This Row],[PLAYER]],draft_2019[placeholder_name],0)),MAX(RosterPlan25[[#This Row],[Current $]]+RosterPlan25[[#This Row],[$↑ VAR]],1))</f>
        <v>41</v>
      </c>
      <c r="K223" s="49">
        <f>_xlfn.IFNA(IF(RosterPlan25[[#This Row],[POS]]="K",0,INDEX(Proj2019[VARG],MATCH(RosterPlan25[[#This Row],[PLAYER]],Proj2019[PLAYER],0))),0)</f>
        <v>3.4106249999999987</v>
      </c>
      <c r="L223" s="39"/>
      <c r="M223">
        <f>_xlfn.IFNA(INDEX(Draft2018[Net Keeper Count],MATCH(RosterPlan25[[#This Row],[PLAYER]],Draft2018[PLAYER],0)),0)+IF(RosterPlan25[[#This Row],[KEEPER / RFA]]="K",1,0)</f>
        <v>2</v>
      </c>
      <c r="N223" s="39"/>
      <c r="O223" s="50">
        <f>IF(RosterPlan25[[#This Row],[VAR/G]]&gt;0,ROUND($W$29*RosterPlan25[[#This Row],[VAR/G]],0),0)+1</f>
        <v>38</v>
      </c>
      <c r="P223" s="36">
        <f>RosterPlan25[[#This Row],[Optimal $]]-RosterPlan25[[#This Row],[2019 $]]</f>
        <v>-3</v>
      </c>
      <c r="Q223">
        <f>IF(OR(RosterPlan25[[#This Row],[SOURCE]]="Rookie",RosterPlan25[[#This Row],[POS]]="K"),0,RosterPlan25[[#This Row],[VAR/G]]+3.3)</f>
        <v>6.7106249999999985</v>
      </c>
      <c r="R223">
        <f>IF(RosterPlan25[[#This Row],[VAW/G]]&gt;0,ROUND(RosterPlan25[[#This Row],[VAW/G]]*$W$56,0)+1,1)</f>
        <v>34</v>
      </c>
      <c r="S223" s="51">
        <f>RosterPlan25[[#This Row],[VAWG Market $]]-_xlfn.IFNA(RosterPlan25[[#This Row],[2019 $]],1)</f>
        <v>-7</v>
      </c>
      <c r="T223" s="36">
        <f>IF(RosterPlan25[[#This Row],[VAR/G]]&gt;0,1+ROUND(RosterPlan25[[#This Row],[VAR/G]]*IF(RosterPlan25[[#This Row],[KEEPER / RFA]]="K",($W$34+RosterPlan25[[#This Row],[2019 $]]-1)/($W$25+RosterPlan25[[#This Row],[VAR/G]]),$W$35),0),1)</f>
        <v>53</v>
      </c>
      <c r="AK223"/>
      <c r="AL223"/>
      <c r="AM223"/>
      <c r="AN223"/>
      <c r="AO223"/>
      <c r="AP223"/>
    </row>
    <row r="224" spans="1:42" x14ac:dyDescent="0.3">
      <c r="A224" s="36" t="str">
        <f>INDEX(CompositeRoster[display_name],MATCH(RosterPlan25[[#This Row],[PLAYER]],CompositeRoster[full_name],0))</f>
        <v>Jonnymaxed</v>
      </c>
      <c r="B224" t="s">
        <v>1139</v>
      </c>
      <c r="C224" t="str">
        <f>INDEX(CompositeRoster[team],MATCH(RosterPlan25[[#This Row],[PLAYER]],CompositeRoster[full_name],0))&amp;""</f>
        <v>NE</v>
      </c>
      <c r="D224" t="str">
        <f>INDEX(CompositeRoster[position],MATCH(RosterPlan25[[#This Row],[PLAYER]],CompositeRoster[full_name],0))&amp;""</f>
        <v>RB</v>
      </c>
      <c r="E224" s="36" t="str">
        <f>INDEX(CompositeRoster[source],MATCH(RosterPlan25[[#This Row],[PLAYER]],CompositeRoster[full_name],0))</f>
        <v>Roster</v>
      </c>
      <c r="F224" s="42">
        <f>_xlfn.IFNA(INDEX(Draft2018[PRICE], MATCH(RosterPlan25[[#This Row],[PLAYER]],Draft2018[PLAYER],0)),0)</f>
        <v>1</v>
      </c>
      <c r="G224" s="42" t="str">
        <f>_xlfn.IFNA(INDEX(Draft2018[Current Contract],MATCH(RosterPlan25[[#This Row],[PLAYER]],Draft2018[PLAYER],0)),"Undrafted")</f>
        <v>Auction</v>
      </c>
      <c r="H224" s="42">
        <f>IF(RosterPlan25[[#This Row],[Contract]]="Rookie","",2018+3-_xlfn.IFNA(INDEX(Draft2018[Net Keeper Count],MATCH(RosterPlan25[[#This Row],[PLAYER]],Draft2018[PLAYER],0)),0))</f>
        <v>2019</v>
      </c>
      <c r="I224" s="42">
        <f>ROUNDDOWN(RosterPlan25[[#This Row],[Optimal $]]*IF(RosterPlan25[Contract]="Rookie",0.3,0.15),0)</f>
        <v>2</v>
      </c>
      <c r="J224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24" s="49">
        <f>_xlfn.IFNA(IF(RosterPlan25[[#This Row],[POS]]="K",0,INDEX(Proj2019[VARG],MATCH(RosterPlan25[[#This Row],[PLAYER]],Proj2019[PLAYER],0))),0)</f>
        <v>1.2681249999999995</v>
      </c>
      <c r="L224" s="39"/>
      <c r="M224">
        <f>_xlfn.IFNA(INDEX(Draft2018[Net Keeper Count],MATCH(RosterPlan25[[#This Row],[PLAYER]],Draft2018[PLAYER],0)),0)+IF(RosterPlan25[[#This Row],[KEEPER / RFA]]="K",1,0)</f>
        <v>2</v>
      </c>
      <c r="N224" s="39"/>
      <c r="O224" s="50">
        <f>IF(RosterPlan25[[#This Row],[VAR/G]]&gt;0,ROUND($W$29*RosterPlan25[[#This Row],[VAR/G]],0),0)+1</f>
        <v>15</v>
      </c>
      <c r="P224" s="36">
        <f>RosterPlan25[[#This Row],[Optimal $]]-RosterPlan25[[#This Row],[2019 $]]</f>
        <v>12</v>
      </c>
      <c r="Q224">
        <f>IF(OR(RosterPlan25[[#This Row],[SOURCE]]="Rookie",RosterPlan25[[#This Row],[POS]]="K"),0,RosterPlan25[[#This Row],[VAR/G]]+3.3)</f>
        <v>4.5681249999999993</v>
      </c>
      <c r="R224">
        <f>IF(RosterPlan25[[#This Row],[VAW/G]]&gt;0,ROUND(RosterPlan25[[#This Row],[VAW/G]]*$W$56,0)+1,1)</f>
        <v>23</v>
      </c>
      <c r="S224" s="51">
        <f>RosterPlan25[[#This Row],[VAWG Market $]]-_xlfn.IFNA(RosterPlan25[[#This Row],[2019 $]],1)</f>
        <v>20</v>
      </c>
      <c r="T224" s="36">
        <f>IF(RosterPlan25[[#This Row],[VAR/G]]&gt;0,1+ROUND(RosterPlan25[[#This Row],[VAR/G]]*IF(RosterPlan25[[#This Row],[KEEPER / RFA]]="K",($W$34+RosterPlan25[[#This Row],[2019 $]]-1)/($W$25+RosterPlan25[[#This Row],[VAR/G]]),$W$35),0),1)</f>
        <v>20</v>
      </c>
      <c r="AK224"/>
      <c r="AL224"/>
      <c r="AM224"/>
      <c r="AN224"/>
      <c r="AO224"/>
      <c r="AP224"/>
    </row>
    <row r="225" spans="1:42" x14ac:dyDescent="0.3">
      <c r="A225" s="36" t="str">
        <f>INDEX(CompositeRoster[display_name],MATCH(RosterPlan25[[#This Row],[PLAYER]],CompositeRoster[full_name],0))</f>
        <v>Jonnymaxed</v>
      </c>
      <c r="B225" t="s">
        <v>2173</v>
      </c>
      <c r="C225" t="str">
        <f>INDEX(CompositeRoster[team],MATCH(RosterPlan25[[#This Row],[PLAYER]],CompositeRoster[full_name],0))&amp;""</f>
        <v>IND</v>
      </c>
      <c r="D225" t="str">
        <f>INDEX(CompositeRoster[position],MATCH(RosterPlan25[[#This Row],[PLAYER]],CompositeRoster[full_name],0))&amp;""</f>
        <v>TE</v>
      </c>
      <c r="E225" s="36" t="str">
        <f>INDEX(CompositeRoster[source],MATCH(RosterPlan25[[#This Row],[PLAYER]],CompositeRoster[full_name],0))</f>
        <v>Roster</v>
      </c>
      <c r="F225" s="42">
        <f>_xlfn.IFNA(INDEX(Draft2018[PRICE], MATCH(RosterPlan25[[#This Row],[PLAYER]],Draft2018[PLAYER],0)),0)</f>
        <v>2</v>
      </c>
      <c r="G225" s="42" t="str">
        <f>_xlfn.IFNA(INDEX(Draft2018[Current Contract],MATCH(RosterPlan25[[#This Row],[PLAYER]],Draft2018[PLAYER],0)),"Undrafted")</f>
        <v>Auction</v>
      </c>
      <c r="H225" s="42">
        <f>IF(RosterPlan25[[#This Row],[Contract]]="Rookie","",2018+3-_xlfn.IFNA(INDEX(Draft2018[Net Keeper Count],MATCH(RosterPlan25[[#This Row],[PLAYER]],Draft2018[PLAYER],0)),0))</f>
        <v>2020</v>
      </c>
      <c r="I225" s="42">
        <f>ROUNDDOWN(RosterPlan25[[#This Row],[Optimal $]]*IF(RosterPlan25[Contract]="Rookie",0.3,0.15),0)</f>
        <v>1</v>
      </c>
      <c r="J225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25" s="49">
        <f>_xlfn.IFNA(IF(RosterPlan25[[#This Row],[POS]]="K",0,INDEX(Proj2019[VARG],MATCH(RosterPlan25[[#This Row],[PLAYER]],Proj2019[PLAYER],0))),0)</f>
        <v>0.9768750000000006</v>
      </c>
      <c r="L225" s="39" t="s">
        <v>439</v>
      </c>
      <c r="M225">
        <f>_xlfn.IFNA(INDEX(Draft2018[Net Keeper Count],MATCH(RosterPlan25[[#This Row],[PLAYER]],Draft2018[PLAYER],0)),0)+IF(RosterPlan25[[#This Row],[KEEPER / RFA]]="K",1,0)</f>
        <v>2</v>
      </c>
      <c r="N225" s="39"/>
      <c r="O225" s="50">
        <f>IF(RosterPlan25[[#This Row],[VAR/G]]&gt;0,ROUND($W$29*RosterPlan25[[#This Row],[VAR/G]],0),0)+1</f>
        <v>12</v>
      </c>
      <c r="P225" s="36">
        <f>RosterPlan25[[#This Row],[Optimal $]]-RosterPlan25[[#This Row],[2019 $]]</f>
        <v>9</v>
      </c>
      <c r="Q225">
        <f>IF(OR(RosterPlan25[[#This Row],[SOURCE]]="Rookie",RosterPlan25[[#This Row],[POS]]="K"),0,RosterPlan25[[#This Row],[VAR/G]]+3.3)</f>
        <v>4.2768750000000004</v>
      </c>
      <c r="R225">
        <f>IF(RosterPlan25[[#This Row],[VAW/G]]&gt;0,ROUND(RosterPlan25[[#This Row],[VAW/G]]*$W$56,0)+1,1)</f>
        <v>22</v>
      </c>
      <c r="S225" s="51">
        <f>RosterPlan25[[#This Row],[VAWG Market $]]-_xlfn.IFNA(RosterPlan25[[#This Row],[2019 $]],1)</f>
        <v>19</v>
      </c>
      <c r="T225" s="36">
        <f>IF(RosterPlan25[[#This Row],[VAR/G]]&gt;0,1+ROUND(RosterPlan25[[#This Row],[VAR/G]]*IF(RosterPlan25[[#This Row],[KEEPER / RFA]]="K",($W$34+RosterPlan25[[#This Row],[2019 $]]-1)/($W$25+RosterPlan25[[#This Row],[VAR/G]]),$W$35),0),1)</f>
        <v>16</v>
      </c>
      <c r="AK225"/>
      <c r="AL225"/>
      <c r="AM225"/>
      <c r="AN225"/>
      <c r="AO225"/>
      <c r="AP225"/>
    </row>
    <row r="226" spans="1:42" x14ac:dyDescent="0.3">
      <c r="A226" s="36" t="str">
        <f>INDEX(CompositeRoster[display_name],MATCH(RosterPlan25[[#This Row],[PLAYER]],CompositeRoster[full_name],0))</f>
        <v>Jonnymaxed</v>
      </c>
      <c r="B226" t="s">
        <v>10138</v>
      </c>
      <c r="C226" t="str">
        <f>INDEX(CompositeRoster[team],MATCH(RosterPlan25[[#This Row],[PLAYER]],CompositeRoster[full_name],0))&amp;""</f>
        <v>KC</v>
      </c>
      <c r="D226" t="str">
        <f>INDEX(CompositeRoster[position],MATCH(RosterPlan25[[#This Row],[PLAYER]],CompositeRoster[full_name],0))&amp;""</f>
        <v>WR</v>
      </c>
      <c r="E226" s="36" t="str">
        <f>INDEX(CompositeRoster[source],MATCH(RosterPlan25[[#This Row],[PLAYER]],CompositeRoster[full_name],0))</f>
        <v>Roster</v>
      </c>
      <c r="F226" s="42">
        <f>_xlfn.IFNA(INDEX(Draft2018[PRICE], MATCH(RosterPlan25[[#This Row],[PLAYER]],Draft2018[PLAYER],0)),0)</f>
        <v>5</v>
      </c>
      <c r="G226" s="42" t="str">
        <f>_xlfn.IFNA(INDEX(Draft2018[Current Contract],MATCH(RosterPlan25[[#This Row],[PLAYER]],Draft2018[PLAYER],0)),"Undrafted")</f>
        <v>Undrafted</v>
      </c>
      <c r="H226" s="42">
        <f>IF(RosterPlan25[[#This Row],[Contract]]="Rookie","",2018+3-_xlfn.IFNA(INDEX(Draft2018[Net Keeper Count],MATCH(RosterPlan25[[#This Row],[PLAYER]],Draft2018[PLAYER],0)),0))</f>
        <v>2019</v>
      </c>
      <c r="I226" s="42">
        <f>ROUNDDOWN(RosterPlan25[[#This Row],[Optimal $]]*IF(RosterPlan25[Contract]="Rookie",0.3,0.15),0)</f>
        <v>1</v>
      </c>
      <c r="J226" s="36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226" s="49">
        <f>_xlfn.IFNA(IF(RosterPlan25[[#This Row],[POS]]="K",0,INDEX(Proj2019[VARG],MATCH(RosterPlan25[[#This Row],[PLAYER]],Proj2019[PLAYER],0))),0)</f>
        <v>0.96875</v>
      </c>
      <c r="L226" s="39"/>
      <c r="M226">
        <f>_xlfn.IFNA(INDEX(Draft2018[Net Keeper Count],MATCH(RosterPlan25[[#This Row],[PLAYER]],Draft2018[PLAYER],0)),0)+IF(RosterPlan25[[#This Row],[KEEPER / RFA]]="K",1,0)</f>
        <v>2</v>
      </c>
      <c r="N226" s="39"/>
      <c r="O226" s="50">
        <f>IF(RosterPlan25[[#This Row],[VAR/G]]&gt;0,ROUND($W$29*RosterPlan25[[#This Row],[VAR/G]],0),0)+1</f>
        <v>11</v>
      </c>
      <c r="P226" s="36">
        <f>RosterPlan25[[#This Row],[Optimal $]]-RosterPlan25[[#This Row],[2019 $]]</f>
        <v>5</v>
      </c>
      <c r="Q226">
        <f>IF(OR(RosterPlan25[[#This Row],[SOURCE]]="Rookie",RosterPlan25[[#This Row],[POS]]="K"),0,RosterPlan25[[#This Row],[VAR/G]]+3.3)</f>
        <v>4.2687499999999998</v>
      </c>
      <c r="R226">
        <f>IF(RosterPlan25[[#This Row],[VAW/G]]&gt;0,ROUND(RosterPlan25[[#This Row],[VAW/G]]*$W$56,0)+1,1)</f>
        <v>22</v>
      </c>
      <c r="S226" s="51">
        <f>RosterPlan25[[#This Row],[VAWG Market $]]-_xlfn.IFNA(RosterPlan25[[#This Row],[2019 $]],1)</f>
        <v>16</v>
      </c>
      <c r="T226" s="36">
        <f>IF(RosterPlan25[[#This Row],[VAR/G]]&gt;0,1+ROUND(RosterPlan25[[#This Row],[VAR/G]]*IF(RosterPlan25[[#This Row],[KEEPER / RFA]]="K",($W$34+RosterPlan25[[#This Row],[2019 $]]-1)/($W$25+RosterPlan25[[#This Row],[VAR/G]]),$W$35),0),1)</f>
        <v>16</v>
      </c>
      <c r="AK226"/>
      <c r="AL226"/>
      <c r="AM226"/>
      <c r="AN226"/>
      <c r="AO226"/>
      <c r="AP226"/>
    </row>
    <row r="227" spans="1:42" x14ac:dyDescent="0.3">
      <c r="A227" s="36" t="str">
        <f>INDEX(CompositeRoster[display_name],MATCH(RosterPlan25[[#This Row],[PLAYER]],CompositeRoster[full_name],0))</f>
        <v>Jonnymaxed</v>
      </c>
      <c r="B227" t="s">
        <v>5319</v>
      </c>
      <c r="C227" t="str">
        <f>INDEX(CompositeRoster[team],MATCH(RosterPlan25[[#This Row],[PLAYER]],CompositeRoster[full_name],0))&amp;""</f>
        <v>NYJ</v>
      </c>
      <c r="D227" t="str">
        <f>INDEX(CompositeRoster[position],MATCH(RosterPlan25[[#This Row],[PLAYER]],CompositeRoster[full_name],0))&amp;""</f>
        <v>WR</v>
      </c>
      <c r="E227" s="36" t="str">
        <f>INDEX(CompositeRoster[source],MATCH(RosterPlan25[[#This Row],[PLAYER]],CompositeRoster[full_name],0))</f>
        <v>Roster</v>
      </c>
      <c r="F227" s="42">
        <f>_xlfn.IFNA(INDEX(Draft2018[PRICE], MATCH(RosterPlan25[[#This Row],[PLAYER]],Draft2018[PLAYER],0)),0)</f>
        <v>1</v>
      </c>
      <c r="G227" s="42" t="str">
        <f>_xlfn.IFNA(INDEX(Draft2018[Current Contract],MATCH(RosterPlan25[[#This Row],[PLAYER]],Draft2018[PLAYER],0)),"Undrafted")</f>
        <v>Undrafted</v>
      </c>
      <c r="H227" s="42">
        <f>IF(RosterPlan25[[#This Row],[Contract]]="Rookie","",2018+3-_xlfn.IFNA(INDEX(Draft2018[Net Keeper Count],MATCH(RosterPlan25[[#This Row],[PLAYER]],Draft2018[PLAYER],0)),0))</f>
        <v>2019</v>
      </c>
      <c r="I227" s="42">
        <f>ROUNDDOWN(RosterPlan25[[#This Row],[Optimal $]]*IF(RosterPlan25[Contract]="Rookie",0.3,0.15),0)</f>
        <v>1</v>
      </c>
      <c r="J227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27" s="49">
        <f>_xlfn.IFNA(IF(RosterPlan25[[#This Row],[POS]]="K",0,INDEX(Proj2019[VARG],MATCH(RosterPlan25[[#This Row],[PLAYER]],Proj2019[PLAYER],0))),0)</f>
        <v>0.84687499999999982</v>
      </c>
      <c r="L227" s="39"/>
      <c r="M227">
        <f>_xlfn.IFNA(INDEX(Draft2018[Net Keeper Count],MATCH(RosterPlan25[[#This Row],[PLAYER]],Draft2018[PLAYER],0)),0)+IF(RosterPlan25[[#This Row],[KEEPER / RFA]]="K",1,0)</f>
        <v>2</v>
      </c>
      <c r="N227" s="39"/>
      <c r="O227" s="50">
        <f>IF(RosterPlan25[[#This Row],[VAR/G]]&gt;0,ROUND($W$29*RosterPlan25[[#This Row],[VAR/G]],0),0)+1</f>
        <v>10</v>
      </c>
      <c r="P227" s="36">
        <f>RosterPlan25[[#This Row],[Optimal $]]-RosterPlan25[[#This Row],[2019 $]]</f>
        <v>8</v>
      </c>
      <c r="Q227">
        <f>IF(OR(RosterPlan25[[#This Row],[SOURCE]]="Rookie",RosterPlan25[[#This Row],[POS]]="K"),0,RosterPlan25[[#This Row],[VAR/G]]+3.3)</f>
        <v>4.1468749999999996</v>
      </c>
      <c r="R227">
        <f>IF(RosterPlan25[[#This Row],[VAW/G]]&gt;0,ROUND(RosterPlan25[[#This Row],[VAW/G]]*$W$56,0)+1,1)</f>
        <v>21</v>
      </c>
      <c r="S227" s="51">
        <f>RosterPlan25[[#This Row],[VAWG Market $]]-_xlfn.IFNA(RosterPlan25[[#This Row],[2019 $]],1)</f>
        <v>19</v>
      </c>
      <c r="T227" s="36">
        <f>IF(RosterPlan25[[#This Row],[VAR/G]]&gt;0,1+ROUND(RosterPlan25[[#This Row],[VAR/G]]*IF(RosterPlan25[[#This Row],[KEEPER / RFA]]="K",($W$34+RosterPlan25[[#This Row],[2019 $]]-1)/($W$25+RosterPlan25[[#This Row],[VAR/G]]),$W$35),0),1)</f>
        <v>14</v>
      </c>
      <c r="AK227"/>
      <c r="AL227"/>
      <c r="AM227"/>
      <c r="AN227"/>
      <c r="AO227"/>
      <c r="AP227"/>
    </row>
    <row r="228" spans="1:42" x14ac:dyDescent="0.3">
      <c r="A228" s="36" t="str">
        <f>INDEX(CompositeRoster[display_name],MATCH(RosterPlan25[[#This Row],[PLAYER]],CompositeRoster[full_name],0))</f>
        <v>Jonnymaxed</v>
      </c>
      <c r="B228" t="s">
        <v>10289</v>
      </c>
      <c r="C228" t="str">
        <f>INDEX(CompositeRoster[team],MATCH(RosterPlan25[[#This Row],[PLAYER]],CompositeRoster[full_name],0))&amp;""</f>
        <v>CHI</v>
      </c>
      <c r="D228" t="str">
        <f>INDEX(CompositeRoster[position],MATCH(RosterPlan25[[#This Row],[PLAYER]],CompositeRoster[full_name],0))&amp;""</f>
        <v>WR</v>
      </c>
      <c r="E228" t="str">
        <f>INDEX(CompositeRoster[source],MATCH(RosterPlan25[[#This Row],[PLAYER]],CompositeRoster[full_name],0))</f>
        <v>Roster</v>
      </c>
      <c r="F228" s="42">
        <f>_xlfn.IFNA(INDEX(Draft2018[PRICE], MATCH(RosterPlan25[[#This Row],[PLAYER]],Draft2018[PLAYER],0)),0)</f>
        <v>32</v>
      </c>
      <c r="G228" s="42" t="str">
        <f>_xlfn.IFNA(INDEX(Draft2018[Current Contract],MATCH(RosterPlan25[[#This Row],[PLAYER]],Draft2018[PLAYER],0)),"Undrafted")</f>
        <v>Auction</v>
      </c>
      <c r="H228" s="42">
        <f>IF(RosterPlan25[[#This Row],[Contract]]="Rookie","",2018+3-_xlfn.IFNA(INDEX(Draft2018[Net Keeper Count],MATCH(RosterPlan25[[#This Row],[PLAYER]],Draft2018[PLAYER],0)),0))</f>
        <v>2020</v>
      </c>
      <c r="I228" s="42">
        <f>ROUNDDOWN(RosterPlan25[[#This Row],[Optimal $]]*IF(RosterPlan25[Contract]="Rookie",0.3,0.15),0)</f>
        <v>1</v>
      </c>
      <c r="J228">
        <f>IF(RosterPlan25[[#This Row],[SOURCE]]="Draft",INDEX(draft_2019[salary],MATCH(RosterPlan25[[#This Row],[PLAYER]],draft_2019[placeholder_name],0)),MAX(RosterPlan25[[#This Row],[Current $]]+RosterPlan25[[#This Row],[$↑ VAR]],1))</f>
        <v>33</v>
      </c>
      <c r="K228" s="38">
        <f>_xlfn.IFNA(IF(RosterPlan25[[#This Row],[POS]]="K",0,INDEX(Proj2019[VARG],MATCH(RosterPlan25[[#This Row],[PLAYER]],Proj2019[PLAYER],0))),0)</f>
        <v>0.70874999999999932</v>
      </c>
      <c r="L228" s="39"/>
      <c r="M228" s="36">
        <f>_xlfn.IFNA(INDEX(Draft2018[Net Keeper Count],MATCH(RosterPlan25[[#This Row],[PLAYER]],Draft2018[PLAYER],0)),0)+IF(RosterPlan25[[#This Row],[KEEPER / RFA]]="K",1,0)</f>
        <v>1</v>
      </c>
      <c r="N228" s="39"/>
      <c r="O228" s="36">
        <f>IF(RosterPlan25[[#This Row],[VAR/G]]&gt;0,ROUND($W$29*RosterPlan25[[#This Row],[VAR/G]],0),0)+1</f>
        <v>9</v>
      </c>
      <c r="P228" s="36">
        <f>RosterPlan25[[#This Row],[Optimal $]]-RosterPlan25[[#This Row],[2019 $]]</f>
        <v>-24</v>
      </c>
      <c r="Q228" s="36">
        <f>IF(OR(RosterPlan25[[#This Row],[SOURCE]]="Rookie",RosterPlan25[[#This Row],[POS]]="K"),0,RosterPlan25[[#This Row],[VAR/G]]+3.3)</f>
        <v>4.0087499999999991</v>
      </c>
      <c r="R228" s="36">
        <f>IF(RosterPlan25[[#This Row],[VAW/G]]&gt;0,ROUND(RosterPlan25[[#This Row],[VAW/G]]*$W$56,0)+1,1)</f>
        <v>21</v>
      </c>
      <c r="S228" s="43">
        <f>RosterPlan25[[#This Row],[VAWG Market $]]-_xlfn.IFNA(RosterPlan25[[#This Row],[2019 $]],1)</f>
        <v>-12</v>
      </c>
      <c r="T228" s="36">
        <f>IF(RosterPlan25[[#This Row],[VAR/G]]&gt;0,1+ROUND(RosterPlan25[[#This Row],[VAR/G]]*IF(RosterPlan25[[#This Row],[KEEPER / RFA]]="K",($W$34+RosterPlan25[[#This Row],[2019 $]]-1)/($W$25+RosterPlan25[[#This Row],[VAR/G]]),$W$35),0),1)</f>
        <v>12</v>
      </c>
      <c r="AK228"/>
      <c r="AL228"/>
      <c r="AM228"/>
      <c r="AN228"/>
      <c r="AO228"/>
      <c r="AP228"/>
    </row>
    <row r="229" spans="1:42" x14ac:dyDescent="0.3">
      <c r="A229" s="36" t="str">
        <f>INDEX(CompositeRoster[display_name],MATCH(RosterPlan25[[#This Row],[PLAYER]],CompositeRoster[full_name],0))</f>
        <v>Jonnymaxed</v>
      </c>
      <c r="B229" t="s">
        <v>7264</v>
      </c>
      <c r="C229" t="str">
        <f>INDEX(CompositeRoster[team],MATCH(RosterPlan25[[#This Row],[PLAYER]],CompositeRoster[full_name],0))&amp;""</f>
        <v>CLE</v>
      </c>
      <c r="D229" t="str">
        <f>INDEX(CompositeRoster[position],MATCH(RosterPlan25[[#This Row],[PLAYER]],CompositeRoster[full_name],0))&amp;""</f>
        <v>WR</v>
      </c>
      <c r="E229" s="36" t="str">
        <f>INDEX(CompositeRoster[source],MATCH(RosterPlan25[[#This Row],[PLAYER]],CompositeRoster[full_name],0))</f>
        <v>Roster</v>
      </c>
      <c r="F229" s="42">
        <f>_xlfn.IFNA(INDEX(Draft2018[PRICE], MATCH(RosterPlan25[[#This Row],[PLAYER]],Draft2018[PLAYER],0)),0)</f>
        <v>56</v>
      </c>
      <c r="G229" s="42" t="str">
        <f>_xlfn.IFNA(INDEX(Draft2018[Current Contract],MATCH(RosterPlan25[[#This Row],[PLAYER]],Draft2018[PLAYER],0)),"Undrafted")</f>
        <v>Auction</v>
      </c>
      <c r="H229" s="42">
        <f>IF(RosterPlan25[[#This Row],[Contract]]="Rookie","",2018+3-_xlfn.IFNA(INDEX(Draft2018[Net Keeper Count],MATCH(RosterPlan25[[#This Row],[PLAYER]],Draft2018[PLAYER],0)),0))</f>
        <v>2021</v>
      </c>
      <c r="I229" s="42">
        <f>ROUNDDOWN(RosterPlan25[[#This Row],[Optimal $]]*IF(RosterPlan25[Contract]="Rookie",0.3,0.15),0)</f>
        <v>1</v>
      </c>
      <c r="J229" s="36">
        <f>IF(RosterPlan25[[#This Row],[SOURCE]]="Draft",INDEX(draft_2019[salary],MATCH(RosterPlan25[[#This Row],[PLAYER]],draft_2019[placeholder_name],0)),MAX(RosterPlan25[[#This Row],[Current $]]+RosterPlan25[[#This Row],[$↑ VAR]],1))</f>
        <v>57</v>
      </c>
      <c r="K229" s="49">
        <f>_xlfn.IFNA(IF(RosterPlan25[[#This Row],[POS]]="K",0,INDEX(Proj2019[VARG],MATCH(RosterPlan25[[#This Row],[PLAYER]],Proj2019[PLAYER],0))),0)</f>
        <v>0.55562500000000004</v>
      </c>
      <c r="L229" s="39"/>
      <c r="M229">
        <f>_xlfn.IFNA(INDEX(Draft2018[Net Keeper Count],MATCH(RosterPlan25[[#This Row],[PLAYER]],Draft2018[PLAYER],0)),0)+IF(RosterPlan25[[#This Row],[KEEPER / RFA]]="K",1,0)</f>
        <v>0</v>
      </c>
      <c r="N229" s="39"/>
      <c r="O229" s="50">
        <f>IF(RosterPlan25[[#This Row],[VAR/G]]&gt;0,ROUND($W$29*RosterPlan25[[#This Row],[VAR/G]],0),0)+1</f>
        <v>7</v>
      </c>
      <c r="P229" s="36">
        <f>RosterPlan25[[#This Row],[Optimal $]]-RosterPlan25[[#This Row],[2019 $]]</f>
        <v>-50</v>
      </c>
      <c r="Q229">
        <f>IF(OR(RosterPlan25[[#This Row],[SOURCE]]="Rookie",RosterPlan25[[#This Row],[POS]]="K"),0,RosterPlan25[[#This Row],[VAR/G]]+3.3)</f>
        <v>3.8556249999999999</v>
      </c>
      <c r="R229">
        <f>IF(RosterPlan25[[#This Row],[VAW/G]]&gt;0,ROUND(RosterPlan25[[#This Row],[VAW/G]]*$W$56,0)+1,1)</f>
        <v>20</v>
      </c>
      <c r="S229" s="51">
        <f>RosterPlan25[[#This Row],[VAWG Market $]]-_xlfn.IFNA(RosterPlan25[[#This Row],[2019 $]],1)</f>
        <v>-37</v>
      </c>
      <c r="T229" s="36">
        <f>IF(RosterPlan25[[#This Row],[VAR/G]]&gt;0,1+ROUND(RosterPlan25[[#This Row],[VAR/G]]*IF(RosterPlan25[[#This Row],[KEEPER / RFA]]="K",($W$34+RosterPlan25[[#This Row],[2019 $]]-1)/($W$25+RosterPlan25[[#This Row],[VAR/G]]),$W$35),0),1)</f>
        <v>9</v>
      </c>
      <c r="AK229"/>
      <c r="AL229"/>
      <c r="AM229"/>
      <c r="AN229"/>
      <c r="AO229"/>
      <c r="AP229"/>
    </row>
    <row r="230" spans="1:42" x14ac:dyDescent="0.3">
      <c r="A230" s="36" t="str">
        <f>INDEX(CompositeRoster[display_name],MATCH(RosterPlan25[[#This Row],[PLAYER]],CompositeRoster[full_name],0))</f>
        <v>Jonnymaxed</v>
      </c>
      <c r="B230" t="s">
        <v>7644</v>
      </c>
      <c r="C230" t="str">
        <f>INDEX(CompositeRoster[team],MATCH(RosterPlan25[[#This Row],[PLAYER]],CompositeRoster[full_name],0))&amp;""</f>
        <v>TEN</v>
      </c>
      <c r="D230" t="str">
        <f>INDEX(CompositeRoster[position],MATCH(RosterPlan25[[#This Row],[PLAYER]],CompositeRoster[full_name],0))&amp;""</f>
        <v>WR</v>
      </c>
      <c r="E230" s="36" t="str">
        <f>INDEX(CompositeRoster[source],MATCH(RosterPlan25[[#This Row],[PLAYER]],CompositeRoster[full_name],0))</f>
        <v>Roster</v>
      </c>
      <c r="F230" s="42">
        <f>_xlfn.IFNA(INDEX(Draft2018[PRICE], MATCH(RosterPlan25[[#This Row],[PLAYER]],Draft2018[PLAYER],0)),0)</f>
        <v>0</v>
      </c>
      <c r="G230" s="42" t="str">
        <f>_xlfn.IFNA(INDEX(Draft2018[Current Contract],MATCH(RosterPlan25[[#This Row],[PLAYER]],Draft2018[PLAYER],0)),"Undrafted")</f>
        <v>Undrafted</v>
      </c>
      <c r="H230" s="42">
        <f>IF(RosterPlan25[[#This Row],[Contract]]="Rookie","",2018+3-_xlfn.IFNA(INDEX(Draft2018[Net Keeper Count],MATCH(RosterPlan25[[#This Row],[PLAYER]],Draft2018[PLAYER],0)),0))</f>
        <v>2021</v>
      </c>
      <c r="I230" s="42">
        <f>ROUNDDOWN(RosterPlan25[[#This Row],[Optimal $]]*IF(RosterPlan25[Contract]="Rookie",0.3,0.15),0)</f>
        <v>0</v>
      </c>
      <c r="J230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30" s="38">
        <f>_xlfn.IFNA(IF(RosterPlan25[[#This Row],[POS]]="K",0,INDEX(Proj2019[VARG],MATCH(RosterPlan25[[#This Row],[PLAYER]],Proj2019[PLAYER],0))),0)</f>
        <v>0</v>
      </c>
      <c r="L230" s="39" t="s">
        <v>439</v>
      </c>
      <c r="M230" s="36">
        <f>_xlfn.IFNA(INDEX(Draft2018[Net Keeper Count],MATCH(RosterPlan25[[#This Row],[PLAYER]],Draft2018[PLAYER],0)),0)+IF(RosterPlan25[[#This Row],[KEEPER / RFA]]="K",1,0)</f>
        <v>1</v>
      </c>
      <c r="N230" s="39"/>
      <c r="O230">
        <f>IF(RosterPlan25[[#This Row],[VAR/G]]&gt;0,ROUND($W$29*RosterPlan25[[#This Row],[VAR/G]],0),0)+1</f>
        <v>1</v>
      </c>
      <c r="P230" s="36">
        <f>RosterPlan25[[#This Row],[Optimal $]]-RosterPlan25[[#This Row],[2019 $]]</f>
        <v>0</v>
      </c>
      <c r="Q230" s="36">
        <f>IF(OR(RosterPlan25[[#This Row],[SOURCE]]="Rookie",RosterPlan25[[#This Row],[POS]]="K"),0,RosterPlan25[[#This Row],[VAR/G]]+3.3)</f>
        <v>3.3</v>
      </c>
      <c r="R230" s="36">
        <f>IF(RosterPlan25[[#This Row],[VAW/G]]&gt;0,ROUND(RosterPlan25[[#This Row],[VAW/G]]*$W$56,0)+1,1)</f>
        <v>17</v>
      </c>
      <c r="S230" s="43">
        <f>RosterPlan25[[#This Row],[VAWG Market $]]-_xlfn.IFNA(RosterPlan25[[#This Row],[2019 $]],1)</f>
        <v>16</v>
      </c>
      <c r="T23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0"/>
      <c r="AL230"/>
      <c r="AM230"/>
      <c r="AN230"/>
      <c r="AO230"/>
      <c r="AP230"/>
    </row>
    <row r="231" spans="1:42" x14ac:dyDescent="0.3">
      <c r="A231" s="36" t="str">
        <f>INDEX(CompositeRoster[display_name],MATCH(RosterPlan25[[#This Row],[PLAYER]],CompositeRoster[full_name],0))</f>
        <v>Jonnymaxed</v>
      </c>
      <c r="B231" t="s">
        <v>5030</v>
      </c>
      <c r="C231" t="str">
        <f>INDEX(CompositeRoster[team],MATCH(RosterPlan25[[#This Row],[PLAYER]],CompositeRoster[full_name],0))&amp;""</f>
        <v>NYG</v>
      </c>
      <c r="D231" t="str">
        <f>INDEX(CompositeRoster[position],MATCH(RosterPlan25[[#This Row],[PLAYER]],CompositeRoster[full_name],0))&amp;""</f>
        <v>K</v>
      </c>
      <c r="E231" t="str">
        <f>INDEX(CompositeRoster[source],MATCH(RosterPlan25[[#This Row],[PLAYER]],CompositeRoster[full_name],0))</f>
        <v>Roster</v>
      </c>
      <c r="F231" s="42">
        <f>_xlfn.IFNA(INDEX(Draft2018[PRICE], MATCH(RosterPlan25[[#This Row],[PLAYER]],Draft2018[PLAYER],0)),0)</f>
        <v>0</v>
      </c>
      <c r="G231" s="42" t="str">
        <f>_xlfn.IFNA(INDEX(Draft2018[Current Contract],MATCH(RosterPlan25[[#This Row],[PLAYER]],Draft2018[PLAYER],0)),"Undrafted")</f>
        <v>Undrafted</v>
      </c>
      <c r="H231" s="42">
        <f>IF(RosterPlan25[[#This Row],[Contract]]="Rookie","",2018+3-_xlfn.IFNA(INDEX(Draft2018[Net Keeper Count],MATCH(RosterPlan25[[#This Row],[PLAYER]],Draft2018[PLAYER],0)),0))</f>
        <v>2021</v>
      </c>
      <c r="I231" s="42">
        <f>ROUNDDOWN(RosterPlan25[[#This Row],[Optimal $]]*IF(RosterPlan25[Contract]="Rookie",0.3,0.15),0)</f>
        <v>0</v>
      </c>
      <c r="J23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31" s="38">
        <f>_xlfn.IFNA(IF(RosterPlan25[[#This Row],[POS]]="K",0,INDEX(Proj2019[VARG],MATCH(RosterPlan25[[#This Row],[PLAYER]],Proj2019[PLAYER],0))),0)</f>
        <v>0</v>
      </c>
      <c r="L231" s="39" t="s">
        <v>439</v>
      </c>
      <c r="M231" s="36">
        <f>_xlfn.IFNA(INDEX(Draft2018[Net Keeper Count],MATCH(RosterPlan25[[#This Row],[PLAYER]],Draft2018[PLAYER],0)),0)+IF(RosterPlan25[[#This Row],[KEEPER / RFA]]="K",1,0)</f>
        <v>1</v>
      </c>
      <c r="N231" s="39"/>
      <c r="O231" s="36">
        <f>IF(RosterPlan25[[#This Row],[VAR/G]]&gt;0,ROUND($W$29*RosterPlan25[[#This Row],[VAR/G]],0),0)+1</f>
        <v>1</v>
      </c>
      <c r="P231" s="36">
        <f>RosterPlan25[[#This Row],[Optimal $]]-RosterPlan25[[#This Row],[2019 $]]</f>
        <v>0</v>
      </c>
      <c r="Q231" s="36">
        <f>IF(OR(RosterPlan25[[#This Row],[SOURCE]]="Rookie",RosterPlan25[[#This Row],[POS]]="K"),0,RosterPlan25[[#This Row],[VAR/G]]+3.3)</f>
        <v>0</v>
      </c>
      <c r="R231" s="36">
        <f>IF(RosterPlan25[[#This Row],[VAW/G]]&gt;0,ROUND(RosterPlan25[[#This Row],[VAW/G]]*$W$56,0)+1,1)</f>
        <v>1</v>
      </c>
      <c r="S231" s="43">
        <f>RosterPlan25[[#This Row],[VAWG Market $]]-_xlfn.IFNA(RosterPlan25[[#This Row],[2019 $]],1)</f>
        <v>0</v>
      </c>
      <c r="T23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1"/>
      <c r="AL231"/>
      <c r="AM231"/>
      <c r="AN231"/>
      <c r="AO231"/>
      <c r="AP231"/>
    </row>
    <row r="232" spans="1:42" x14ac:dyDescent="0.3">
      <c r="A232" s="36" t="str">
        <f>INDEX(CompositeRoster[display_name],MATCH(RosterPlan25[[#This Row],[PLAYER]],CompositeRoster[full_name],0))</f>
        <v>Jonnymaxed</v>
      </c>
      <c r="B232" t="s">
        <v>8309</v>
      </c>
      <c r="C232" t="str">
        <f>INDEX(CompositeRoster[team],MATCH(RosterPlan25[[#This Row],[PLAYER]],CompositeRoster[full_name],0))&amp;""</f>
        <v>JAX</v>
      </c>
      <c r="D232" t="str">
        <f>INDEX(CompositeRoster[position],MATCH(RosterPlan25[[#This Row],[PLAYER]],CompositeRoster[full_name],0))&amp;""</f>
        <v>WR</v>
      </c>
      <c r="E232" t="str">
        <f>INDEX(CompositeRoster[source],MATCH(RosterPlan25[[#This Row],[PLAYER]],CompositeRoster[full_name],0))</f>
        <v>Roster</v>
      </c>
      <c r="F232" s="42">
        <f>_xlfn.IFNA(INDEX(Draft2018[PRICE], MATCH(RosterPlan25[[#This Row],[PLAYER]],Draft2018[PLAYER],0)),0)</f>
        <v>0</v>
      </c>
      <c r="G232" s="42" t="str">
        <f>_xlfn.IFNA(INDEX(Draft2018[Current Contract],MATCH(RosterPlan25[[#This Row],[PLAYER]],Draft2018[PLAYER],0)),"Undrafted")</f>
        <v>Undrafted</v>
      </c>
      <c r="H232" s="42">
        <f>IF(RosterPlan25[[#This Row],[Contract]]="Rookie","",2018+3-_xlfn.IFNA(INDEX(Draft2018[Net Keeper Count],MATCH(RosterPlan25[[#This Row],[PLAYER]],Draft2018[PLAYER],0)),0))</f>
        <v>2021</v>
      </c>
      <c r="I232" s="42">
        <f>ROUNDDOWN(RosterPlan25[[#This Row],[Optimal $]]*IF(RosterPlan25[Contract]="Rookie",0.3,0.15),0)</f>
        <v>0</v>
      </c>
      <c r="J23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32" s="38">
        <f>_xlfn.IFNA(IF(RosterPlan25[[#This Row],[POS]]="K",0,INDEX(Proj2019[VARG],MATCH(RosterPlan25[[#This Row],[PLAYER]],Proj2019[PLAYER],0))),0)</f>
        <v>0</v>
      </c>
      <c r="L232" s="39" t="s">
        <v>439</v>
      </c>
      <c r="M232" s="36">
        <f>_xlfn.IFNA(INDEX(Draft2018[Net Keeper Count],MATCH(RosterPlan25[[#This Row],[PLAYER]],Draft2018[PLAYER],0)),0)+IF(RosterPlan25[[#This Row],[KEEPER / RFA]]="K",1,0)</f>
        <v>1</v>
      </c>
      <c r="N232" s="39"/>
      <c r="O232" s="36">
        <f>IF(RosterPlan25[[#This Row],[VAR/G]]&gt;0,ROUND($W$29*RosterPlan25[[#This Row],[VAR/G]],0),0)+1</f>
        <v>1</v>
      </c>
      <c r="P232" s="36">
        <f>RosterPlan25[[#This Row],[Optimal $]]-RosterPlan25[[#This Row],[2019 $]]</f>
        <v>0</v>
      </c>
      <c r="Q232" s="36">
        <f>IF(OR(RosterPlan25[[#This Row],[SOURCE]]="Rookie",RosterPlan25[[#This Row],[POS]]="K"),0,RosterPlan25[[#This Row],[VAR/G]]+3.3)</f>
        <v>3.3</v>
      </c>
      <c r="R232" s="36">
        <f>IF(RosterPlan25[[#This Row],[VAW/G]]&gt;0,ROUND(RosterPlan25[[#This Row],[VAW/G]]*$W$56,0)+1,1)</f>
        <v>17</v>
      </c>
      <c r="S232" s="43">
        <f>RosterPlan25[[#This Row],[VAWG Market $]]-_xlfn.IFNA(RosterPlan25[[#This Row],[2019 $]],1)</f>
        <v>16</v>
      </c>
      <c r="T23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2"/>
      <c r="AL232"/>
      <c r="AM232"/>
      <c r="AN232"/>
      <c r="AO232"/>
      <c r="AP232"/>
    </row>
    <row r="233" spans="1:42" x14ac:dyDescent="0.3">
      <c r="A233" s="36" t="str">
        <f>INDEX(CompositeRoster[display_name],MATCH(RosterPlan25[[#This Row],[PLAYER]],CompositeRoster[full_name],0))</f>
        <v>Jonnymaxed</v>
      </c>
      <c r="B233" t="s">
        <v>6164</v>
      </c>
      <c r="C233" t="str">
        <f>INDEX(CompositeRoster[team],MATCH(RosterPlan25[[#This Row],[PLAYER]],CompositeRoster[full_name],0))&amp;""</f>
        <v>MIA</v>
      </c>
      <c r="D233" t="str">
        <f>INDEX(CompositeRoster[position],MATCH(RosterPlan25[[#This Row],[PLAYER]],CompositeRoster[full_name],0))&amp;""</f>
        <v>WR</v>
      </c>
      <c r="E233" t="str">
        <f>INDEX(CompositeRoster[source],MATCH(RosterPlan25[[#This Row],[PLAYER]],CompositeRoster[full_name],0))</f>
        <v>Roster</v>
      </c>
      <c r="F233" s="42">
        <f>_xlfn.IFNA(INDEX(Draft2018[PRICE], MATCH(RosterPlan25[[#This Row],[PLAYER]],Draft2018[PLAYER],0)),0)</f>
        <v>3</v>
      </c>
      <c r="G233" s="42" t="str">
        <f>_xlfn.IFNA(INDEX(Draft2018[Current Contract],MATCH(RosterPlan25[[#This Row],[PLAYER]],Draft2018[PLAYER],0)),"Undrafted")</f>
        <v>Auction</v>
      </c>
      <c r="H233" s="42">
        <f>IF(RosterPlan25[[#This Row],[Contract]]="Rookie","",2018+3-_xlfn.IFNA(INDEX(Draft2018[Net Keeper Count],MATCH(RosterPlan25[[#This Row],[PLAYER]],Draft2018[PLAYER],0)),0))</f>
        <v>2021</v>
      </c>
      <c r="I233" s="42">
        <f>ROUNDDOWN(RosterPlan25[[#This Row],[Optimal $]]*IF(RosterPlan25[Contract]="Rookie",0.3,0.15),0)</f>
        <v>0</v>
      </c>
      <c r="J233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33" s="38">
        <f>_xlfn.IFNA(IF(RosterPlan25[[#This Row],[POS]]="K",0,INDEX(Proj2019[VARG],MATCH(RosterPlan25[[#This Row],[PLAYER]],Proj2019[PLAYER],0))),0)</f>
        <v>0</v>
      </c>
      <c r="L233" s="39" t="s">
        <v>439</v>
      </c>
      <c r="M233">
        <f>_xlfn.IFNA(INDEX(Draft2018[Net Keeper Count],MATCH(RosterPlan25[[#This Row],[PLAYER]],Draft2018[PLAYER],0)),0)+IF(RosterPlan25[[#This Row],[KEEPER / RFA]]="K",1,0)</f>
        <v>1</v>
      </c>
      <c r="N233" s="39"/>
      <c r="O233">
        <f>IF(RosterPlan25[[#This Row],[VAR/G]]&gt;0,ROUND($W$29*RosterPlan25[[#This Row],[VAR/G]],0),0)+1</f>
        <v>1</v>
      </c>
      <c r="P233" s="36">
        <f>RosterPlan25[[#This Row],[Optimal $]]-RosterPlan25[[#This Row],[2019 $]]</f>
        <v>-2</v>
      </c>
      <c r="Q233" s="36">
        <f>IF(OR(RosterPlan25[[#This Row],[SOURCE]]="Rookie",RosterPlan25[[#This Row],[POS]]="K"),0,RosterPlan25[[#This Row],[VAR/G]]+3.3)</f>
        <v>3.3</v>
      </c>
      <c r="R233" s="36">
        <f>IF(RosterPlan25[[#This Row],[VAW/G]]&gt;0,ROUND(RosterPlan25[[#This Row],[VAW/G]]*$W$56,0)+1,1)</f>
        <v>17</v>
      </c>
      <c r="S233" s="43">
        <f>RosterPlan25[[#This Row],[VAWG Market $]]-_xlfn.IFNA(RosterPlan25[[#This Row],[2019 $]],1)</f>
        <v>14</v>
      </c>
      <c r="T23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3"/>
      <c r="AL233"/>
      <c r="AM233"/>
      <c r="AN233"/>
      <c r="AO233"/>
      <c r="AP233"/>
    </row>
    <row r="234" spans="1:42" x14ac:dyDescent="0.3">
      <c r="A234" s="36" t="str">
        <f>INDEX(CompositeRoster[display_name],MATCH(RosterPlan25[[#This Row],[PLAYER]],CompositeRoster[full_name],0))</f>
        <v>Jonnymaxed</v>
      </c>
      <c r="B234" t="s">
        <v>9412</v>
      </c>
      <c r="C234" t="str">
        <f>INDEX(CompositeRoster[team],MATCH(RosterPlan25[[#This Row],[PLAYER]],CompositeRoster[full_name],0))&amp;""</f>
        <v>PIT</v>
      </c>
      <c r="D234" t="str">
        <f>INDEX(CompositeRoster[position],MATCH(RosterPlan25[[#This Row],[PLAYER]],CompositeRoster[full_name],0))&amp;""</f>
        <v>WR</v>
      </c>
      <c r="E234" t="str">
        <f>INDEX(CompositeRoster[source],MATCH(RosterPlan25[[#This Row],[PLAYER]],CompositeRoster[full_name],0))</f>
        <v>Roster</v>
      </c>
      <c r="F234" s="42">
        <f>_xlfn.IFNA(INDEX(Draft2018[PRICE], MATCH(RosterPlan25[[#This Row],[PLAYER]],Draft2018[PLAYER],0)),0)</f>
        <v>2</v>
      </c>
      <c r="G234" s="42" t="str">
        <f>_xlfn.IFNA(INDEX(Draft2018[Current Contract],MATCH(RosterPlan25[[#This Row],[PLAYER]],Draft2018[PLAYER],0)),"Undrafted")</f>
        <v>Auction</v>
      </c>
      <c r="H234" s="42">
        <f>IF(RosterPlan25[[#This Row],[Contract]]="Rookie","",2018+3-_xlfn.IFNA(INDEX(Draft2018[Net Keeper Count],MATCH(RosterPlan25[[#This Row],[PLAYER]],Draft2018[PLAYER],0)),0))</f>
        <v>2021</v>
      </c>
      <c r="I234" s="42">
        <f>ROUNDDOWN(RosterPlan25[[#This Row],[Optimal $]]*IF(RosterPlan25[Contract]="Rookie",0.3,0.15),0)</f>
        <v>0</v>
      </c>
      <c r="J234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34" s="38">
        <f>_xlfn.IFNA(IF(RosterPlan25[[#This Row],[POS]]="K",0,INDEX(Proj2019[VARG],MATCH(RosterPlan25[[#This Row],[PLAYER]],Proj2019[PLAYER],0))),0)</f>
        <v>0</v>
      </c>
      <c r="L234" s="39" t="s">
        <v>439</v>
      </c>
      <c r="M234" s="36">
        <f>_xlfn.IFNA(INDEX(Draft2018[Net Keeper Count],MATCH(RosterPlan25[[#This Row],[PLAYER]],Draft2018[PLAYER],0)),0)+IF(RosterPlan25[[#This Row],[KEEPER / RFA]]="K",1,0)</f>
        <v>1</v>
      </c>
      <c r="N234" s="39"/>
      <c r="O234" s="36">
        <f>IF(RosterPlan25[[#This Row],[VAR/G]]&gt;0,ROUND($W$29*RosterPlan25[[#This Row],[VAR/G]],0),0)+1</f>
        <v>1</v>
      </c>
      <c r="P234" s="36">
        <f>RosterPlan25[[#This Row],[Optimal $]]-RosterPlan25[[#This Row],[2019 $]]</f>
        <v>-1</v>
      </c>
      <c r="Q234" s="36">
        <f>IF(OR(RosterPlan25[[#This Row],[SOURCE]]="Rookie",RosterPlan25[[#This Row],[POS]]="K"),0,RosterPlan25[[#This Row],[VAR/G]]+3.3)</f>
        <v>3.3</v>
      </c>
      <c r="R234" s="36">
        <f>IF(RosterPlan25[[#This Row],[VAW/G]]&gt;0,ROUND(RosterPlan25[[#This Row],[VAW/G]]*$W$56,0)+1,1)</f>
        <v>17</v>
      </c>
      <c r="S234" s="43">
        <f>RosterPlan25[[#This Row],[VAWG Market $]]-_xlfn.IFNA(RosterPlan25[[#This Row],[2019 $]],1)</f>
        <v>15</v>
      </c>
      <c r="T23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4"/>
      <c r="AL234"/>
      <c r="AM234"/>
      <c r="AN234"/>
      <c r="AO234"/>
      <c r="AP234"/>
    </row>
    <row r="235" spans="1:42" x14ac:dyDescent="0.3">
      <c r="A235" s="36" t="str">
        <f>INDEX(CompositeRoster[display_name],MATCH(RosterPlan25[[#This Row],[PLAYER]],CompositeRoster[full_name],0))</f>
        <v>Jonnymaxed</v>
      </c>
      <c r="B235" t="s">
        <v>3299</v>
      </c>
      <c r="C235" t="str">
        <f>INDEX(CompositeRoster[team],MATCH(RosterPlan25[[#This Row],[PLAYER]],CompositeRoster[full_name],0))&amp;""</f>
        <v>BAL</v>
      </c>
      <c r="D235" t="str">
        <f>INDEX(CompositeRoster[position],MATCH(RosterPlan25[[#This Row],[PLAYER]],CompositeRoster[full_name],0))&amp;""</f>
        <v>K</v>
      </c>
      <c r="E235" s="36" t="str">
        <f>INDEX(CompositeRoster[source],MATCH(RosterPlan25[[#This Row],[PLAYER]],CompositeRoster[full_name],0))</f>
        <v>Roster</v>
      </c>
      <c r="F235" s="42">
        <f>_xlfn.IFNA(INDEX(Draft2018[PRICE], MATCH(RosterPlan25[[#This Row],[PLAYER]],Draft2018[PLAYER],0)),0)</f>
        <v>4</v>
      </c>
      <c r="G235" s="42" t="str">
        <f>_xlfn.IFNA(INDEX(Draft2018[Current Contract],MATCH(RosterPlan25[[#This Row],[PLAYER]],Draft2018[PLAYER],0)),"Undrafted")</f>
        <v>Auction</v>
      </c>
      <c r="H235" s="42">
        <f>IF(RosterPlan25[[#This Row],[Contract]]="Rookie","",2018+3-_xlfn.IFNA(INDEX(Draft2018[Net Keeper Count],MATCH(RosterPlan25[[#This Row],[PLAYER]],Draft2018[PLAYER],0)),0))</f>
        <v>2019</v>
      </c>
      <c r="I235" s="42">
        <f>ROUNDDOWN(RosterPlan25[[#This Row],[Optimal $]]*IF(RosterPlan25[Contract]="Rookie",0.3,0.15),0)</f>
        <v>0</v>
      </c>
      <c r="J235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35" s="49">
        <f>_xlfn.IFNA(IF(RosterPlan25[[#This Row],[POS]]="K",0,INDEX(Proj2019[VARG],MATCH(RosterPlan25[[#This Row],[PLAYER]],Proj2019[PLAYER],0))),0)</f>
        <v>0</v>
      </c>
      <c r="L235" s="39"/>
      <c r="M235">
        <f>_xlfn.IFNA(INDEX(Draft2018[Net Keeper Count],MATCH(RosterPlan25[[#This Row],[PLAYER]],Draft2018[PLAYER],0)),0)+IF(RosterPlan25[[#This Row],[KEEPER / RFA]]="K",1,0)</f>
        <v>2</v>
      </c>
      <c r="N235" s="39"/>
      <c r="O235" s="50">
        <f>IF(RosterPlan25[[#This Row],[VAR/G]]&gt;0,ROUND($W$29*RosterPlan25[[#This Row],[VAR/G]],0),0)+1</f>
        <v>1</v>
      </c>
      <c r="P235" s="36">
        <f>RosterPlan25[[#This Row],[Optimal $]]-RosterPlan25[[#This Row],[2019 $]]</f>
        <v>-3</v>
      </c>
      <c r="Q235">
        <f>IF(OR(RosterPlan25[[#This Row],[SOURCE]]="Rookie",RosterPlan25[[#This Row],[POS]]="K"),0,RosterPlan25[[#This Row],[VAR/G]]+3.3)</f>
        <v>0</v>
      </c>
      <c r="R235">
        <f>IF(RosterPlan25[[#This Row],[VAW/G]]&gt;0,ROUND(RosterPlan25[[#This Row],[VAW/G]]*$W$56,0)+1,1)</f>
        <v>1</v>
      </c>
      <c r="S235" s="51">
        <f>RosterPlan25[[#This Row],[VAWG Market $]]-_xlfn.IFNA(RosterPlan25[[#This Row],[2019 $]],1)</f>
        <v>-3</v>
      </c>
      <c r="T23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5"/>
      <c r="AL235"/>
      <c r="AM235"/>
      <c r="AN235"/>
      <c r="AO235"/>
      <c r="AP235"/>
    </row>
    <row r="236" spans="1:42" x14ac:dyDescent="0.3">
      <c r="A236" s="36" t="str">
        <f>INDEX(CompositeRoster[display_name],MATCH(RosterPlan25[[#This Row],[PLAYER]],CompositeRoster[full_name],0))</f>
        <v>Jonnymaxed</v>
      </c>
      <c r="B236" t="s">
        <v>9294</v>
      </c>
      <c r="C236" t="str">
        <f>INDEX(CompositeRoster[team],MATCH(RosterPlan25[[#This Row],[PLAYER]],CompositeRoster[full_name],0))&amp;""</f>
        <v>TB</v>
      </c>
      <c r="D236" t="str">
        <f>INDEX(CompositeRoster[position],MATCH(RosterPlan25[[#This Row],[PLAYER]],CompositeRoster[full_name],0))&amp;""</f>
        <v>RB</v>
      </c>
      <c r="E236" s="36" t="str">
        <f>INDEX(CompositeRoster[source],MATCH(RosterPlan25[[#This Row],[PLAYER]],CompositeRoster[full_name],0))</f>
        <v>Roster</v>
      </c>
      <c r="F236" s="42">
        <f>_xlfn.IFNA(INDEX(Draft2018[PRICE], MATCH(RosterPlan25[[#This Row],[PLAYER]],Draft2018[PLAYER],0)),0)</f>
        <v>1</v>
      </c>
      <c r="G236" s="42" t="str">
        <f>_xlfn.IFNA(INDEX(Draft2018[Current Contract],MATCH(RosterPlan25[[#This Row],[PLAYER]],Draft2018[PLAYER],0)),"Undrafted")</f>
        <v>Undrafted</v>
      </c>
      <c r="H236" s="42">
        <f>IF(RosterPlan25[[#This Row],[Contract]]="Rookie","",2018+3-_xlfn.IFNA(INDEX(Draft2018[Net Keeper Count],MATCH(RosterPlan25[[#This Row],[PLAYER]],Draft2018[PLAYER],0)),0))</f>
        <v>2020</v>
      </c>
      <c r="I236" s="42">
        <f>ROUNDDOWN(RosterPlan25[[#This Row],[Optimal $]]*IF(RosterPlan25[Contract]="Rookie",0.3,0.15),0)</f>
        <v>0</v>
      </c>
      <c r="J236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36" s="38">
        <f>_xlfn.IFNA(IF(RosterPlan25[[#This Row],[POS]]="K",0,INDEX(Proj2019[VARG],MATCH(RosterPlan25[[#This Row],[PLAYER]],Proj2019[PLAYER],0))),0)</f>
        <v>0</v>
      </c>
      <c r="L236" s="39" t="s">
        <v>439</v>
      </c>
      <c r="M236" s="36">
        <f>_xlfn.IFNA(INDEX(Draft2018[Net Keeper Count],MATCH(RosterPlan25[[#This Row],[PLAYER]],Draft2018[PLAYER],0)),0)+IF(RosterPlan25[[#This Row],[KEEPER / RFA]]="K",1,0)</f>
        <v>2</v>
      </c>
      <c r="N236" s="39"/>
      <c r="O236">
        <f>IF(RosterPlan25[[#This Row],[VAR/G]]&gt;0,ROUND($W$29*RosterPlan25[[#This Row],[VAR/G]],0),0)+1</f>
        <v>1</v>
      </c>
      <c r="P236" s="36">
        <f>RosterPlan25[[#This Row],[Optimal $]]-RosterPlan25[[#This Row],[2019 $]]</f>
        <v>0</v>
      </c>
      <c r="Q236" s="36">
        <f>IF(OR(RosterPlan25[[#This Row],[SOURCE]]="Rookie",RosterPlan25[[#This Row],[POS]]="K"),0,RosterPlan25[[#This Row],[VAR/G]]+3.3)</f>
        <v>3.3</v>
      </c>
      <c r="R236" s="36">
        <f>IF(RosterPlan25[[#This Row],[VAW/G]]&gt;0,ROUND(RosterPlan25[[#This Row],[VAW/G]]*$W$56,0)+1,1)</f>
        <v>17</v>
      </c>
      <c r="S236" s="43">
        <f>RosterPlan25[[#This Row],[VAWG Market $]]-_xlfn.IFNA(RosterPlan25[[#This Row],[2019 $]],1)</f>
        <v>16</v>
      </c>
      <c r="T23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6"/>
      <c r="AL236"/>
      <c r="AM236"/>
      <c r="AN236"/>
      <c r="AO236"/>
      <c r="AP236"/>
    </row>
    <row r="237" spans="1:42" x14ac:dyDescent="0.3">
      <c r="A237" s="36" t="str">
        <f>INDEX(CompositeRoster[display_name],MATCH(RosterPlan25[[#This Row],[PLAYER]],CompositeRoster[full_name],0))</f>
        <v>Jonnymaxed</v>
      </c>
      <c r="B237" t="s">
        <v>9009</v>
      </c>
      <c r="C237" t="str">
        <f>INDEX(CompositeRoster[team],MATCH(RosterPlan25[[#This Row],[PLAYER]],CompositeRoster[full_name],0))&amp;""</f>
        <v>NYG</v>
      </c>
      <c r="D237" t="str">
        <f>INDEX(CompositeRoster[position],MATCH(RosterPlan25[[#This Row],[PLAYER]],CompositeRoster[full_name],0))&amp;""</f>
        <v>WR</v>
      </c>
      <c r="E237" s="36" t="str">
        <f>INDEX(CompositeRoster[source],MATCH(RosterPlan25[[#This Row],[PLAYER]],CompositeRoster[full_name],0))</f>
        <v>Roster</v>
      </c>
      <c r="F237" s="42">
        <f>_xlfn.IFNA(INDEX(Draft2018[PRICE], MATCH(RosterPlan25[[#This Row],[PLAYER]],Draft2018[PLAYER],0)),0)</f>
        <v>6</v>
      </c>
      <c r="G237" s="42" t="str">
        <f>_xlfn.IFNA(INDEX(Draft2018[Current Contract],MATCH(RosterPlan25[[#This Row],[PLAYER]],Draft2018[PLAYER],0)),"Undrafted")</f>
        <v>Rookie</v>
      </c>
      <c r="H237" s="42" t="str">
        <f>IF(RosterPlan25[[#This Row],[Contract]]="Rookie","",2018+3-_xlfn.IFNA(INDEX(Draft2018[Net Keeper Count],MATCH(RosterPlan25[[#This Row],[PLAYER]],Draft2018[PLAYER],0)),0))</f>
        <v/>
      </c>
      <c r="I237" s="42">
        <f>ROUNDDOWN(RosterPlan25[[#This Row],[Optimal $]]*IF(RosterPlan25[Contract]="Rookie",0.3,0.15),0)</f>
        <v>0</v>
      </c>
      <c r="J237" s="36">
        <f>IF(RosterPlan25[[#This Row],[SOURCE]]="Draft",INDEX(draft_2019[salary],MATCH(RosterPlan25[[#This Row],[PLAYER]],draft_2019[placeholder_name],0)),MAX(RosterPlan25[[#This Row],[Current $]]+RosterPlan25[[#This Row],[$↑ VAR]],1))</f>
        <v>6</v>
      </c>
      <c r="K237" s="49">
        <f>_xlfn.IFNA(IF(RosterPlan25[[#This Row],[POS]]="K",0,INDEX(Proj2019[VARG],MATCH(RosterPlan25[[#This Row],[PLAYER]],Proj2019[PLAYER],0))),0)</f>
        <v>0</v>
      </c>
      <c r="L237" s="39" t="s">
        <v>439</v>
      </c>
      <c r="M237">
        <f>_xlfn.IFNA(INDEX(Draft2018[Net Keeper Count],MATCH(RosterPlan25[[#This Row],[PLAYER]],Draft2018[PLAYER],0)),0)+IF(RosterPlan25[[#This Row],[KEEPER / RFA]]="K",1,0)</f>
        <v>3</v>
      </c>
      <c r="N237" s="39"/>
      <c r="O237" s="50">
        <f>IF(RosterPlan25[[#This Row],[VAR/G]]&gt;0,ROUND($W$29*RosterPlan25[[#This Row],[VAR/G]],0),0)+1</f>
        <v>1</v>
      </c>
      <c r="P237" s="36">
        <f>RosterPlan25[[#This Row],[Optimal $]]-RosterPlan25[[#This Row],[2019 $]]</f>
        <v>-5</v>
      </c>
      <c r="Q237">
        <f>IF(OR(RosterPlan25[[#This Row],[SOURCE]]="Rookie",RosterPlan25[[#This Row],[POS]]="K"),0,RosterPlan25[[#This Row],[VAR/G]]+3.3)</f>
        <v>3.3</v>
      </c>
      <c r="R237">
        <f>IF(RosterPlan25[[#This Row],[VAW/G]]&gt;0,ROUND(RosterPlan25[[#This Row],[VAW/G]]*$W$56,0)+1,1)</f>
        <v>17</v>
      </c>
      <c r="S237" s="51">
        <f>RosterPlan25[[#This Row],[VAWG Market $]]-_xlfn.IFNA(RosterPlan25[[#This Row],[2019 $]],1)</f>
        <v>11</v>
      </c>
      <c r="T23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7"/>
      <c r="AL237"/>
      <c r="AM237"/>
      <c r="AN237"/>
      <c r="AO237"/>
      <c r="AP237"/>
    </row>
    <row r="238" spans="1:42" x14ac:dyDescent="0.3">
      <c r="A238" s="36" t="str">
        <f>INDEX(CompositeRoster[display_name],MATCH(RosterPlan25[[#This Row],[PLAYER]],CompositeRoster[full_name],0))</f>
        <v>Jonnymaxed</v>
      </c>
      <c r="B238" t="s">
        <v>9357</v>
      </c>
      <c r="C238" t="str">
        <f>INDEX(CompositeRoster[team],MATCH(RosterPlan25[[#This Row],[PLAYER]],CompositeRoster[full_name],0))&amp;""</f>
        <v>PHI</v>
      </c>
      <c r="D238" t="str">
        <f>INDEX(CompositeRoster[position],MATCH(RosterPlan25[[#This Row],[PLAYER]],CompositeRoster[full_name],0))&amp;""</f>
        <v>QB</v>
      </c>
      <c r="E238" s="36" t="str">
        <f>INDEX(CompositeRoster[source],MATCH(RosterPlan25[[#This Row],[PLAYER]],CompositeRoster[full_name],0))</f>
        <v>Roster</v>
      </c>
      <c r="F238" s="42">
        <f>_xlfn.IFNA(INDEX(Draft2018[PRICE], MATCH(RosterPlan25[[#This Row],[PLAYER]],Draft2018[PLAYER],0)),0)</f>
        <v>8</v>
      </c>
      <c r="G238" s="42" t="str">
        <f>_xlfn.IFNA(INDEX(Draft2018[Current Contract],MATCH(RosterPlan25[[#This Row],[PLAYER]],Draft2018[PLAYER],0)),"Undrafted")</f>
        <v>Rookie</v>
      </c>
      <c r="H238" s="42" t="str">
        <f>IF(RosterPlan25[[#This Row],[Contract]]="Rookie","",2018+3-_xlfn.IFNA(INDEX(Draft2018[Net Keeper Count],MATCH(RosterPlan25[[#This Row],[PLAYER]],Draft2018[PLAYER],0)),0))</f>
        <v/>
      </c>
      <c r="I238" s="42">
        <f>ROUNDDOWN(RosterPlan25[[#This Row],[Optimal $]]*IF(RosterPlan25[Contract]="Rookie",0.3,0.15),0)</f>
        <v>0</v>
      </c>
      <c r="J238" s="36">
        <f>IF(RosterPlan25[[#This Row],[SOURCE]]="Draft",INDEX(draft_2019[salary],MATCH(RosterPlan25[[#This Row],[PLAYER]],draft_2019[placeholder_name],0)),MAX(RosterPlan25[[#This Row],[Current $]]+RosterPlan25[[#This Row],[$↑ VAR]],1))</f>
        <v>8</v>
      </c>
      <c r="K238" s="38">
        <f>_xlfn.IFNA(IF(RosterPlan25[[#This Row],[POS]]="K",0,INDEX(Proj2019[VARG],MATCH(RosterPlan25[[#This Row],[PLAYER]],Proj2019[PLAYER],0))),0)</f>
        <v>-7.6499999999999346E-2</v>
      </c>
      <c r="L238" s="39" t="s">
        <v>439</v>
      </c>
      <c r="M238" s="36">
        <f>_xlfn.IFNA(INDEX(Draft2018[Net Keeper Count],MATCH(RosterPlan25[[#This Row],[PLAYER]],Draft2018[PLAYER],0)),0)+IF(RosterPlan25[[#This Row],[KEEPER / RFA]]="K",1,0)</f>
        <v>3</v>
      </c>
      <c r="N238" s="39"/>
      <c r="O238">
        <f>IF(RosterPlan25[[#This Row],[VAR/G]]&gt;0,ROUND($W$29*RosterPlan25[[#This Row],[VAR/G]],0),0)+1</f>
        <v>1</v>
      </c>
      <c r="P238" s="36">
        <f>RosterPlan25[[#This Row],[Optimal $]]-RosterPlan25[[#This Row],[2019 $]]</f>
        <v>-7</v>
      </c>
      <c r="Q238" s="36">
        <f>IF(OR(RosterPlan25[[#This Row],[SOURCE]]="Rookie",RosterPlan25[[#This Row],[POS]]="K"),0,RosterPlan25[[#This Row],[VAR/G]]+3.3)</f>
        <v>3.2235000000000005</v>
      </c>
      <c r="R238" s="36">
        <f>IF(RosterPlan25[[#This Row],[VAW/G]]&gt;0,ROUND(RosterPlan25[[#This Row],[VAW/G]]*$W$56,0)+1,1)</f>
        <v>17</v>
      </c>
      <c r="S238" s="43">
        <f>RosterPlan25[[#This Row],[VAWG Market $]]-_xlfn.IFNA(RosterPlan25[[#This Row],[2019 $]],1)</f>
        <v>9</v>
      </c>
      <c r="T23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8"/>
      <c r="AL238"/>
      <c r="AM238"/>
      <c r="AN238"/>
      <c r="AO238"/>
      <c r="AP238"/>
    </row>
    <row r="239" spans="1:42" x14ac:dyDescent="0.3">
      <c r="A239" s="36" t="str">
        <f>INDEX(CompositeRoster[display_name],MATCH(RosterPlan25[[#This Row],[PLAYER]],CompositeRoster[full_name],0))</f>
        <v>Jonnymaxed</v>
      </c>
      <c r="B239" t="s">
        <v>1945</v>
      </c>
      <c r="C239" t="str">
        <f>INDEX(CompositeRoster[team],MATCH(RosterPlan25[[#This Row],[PLAYER]],CompositeRoster[full_name],0))&amp;""</f>
        <v>DEN</v>
      </c>
      <c r="D239" t="str">
        <f>INDEX(CompositeRoster[position],MATCH(RosterPlan25[[#This Row],[PLAYER]],CompositeRoster[full_name],0))&amp;""</f>
        <v>WR</v>
      </c>
      <c r="E239" t="str">
        <f>INDEX(CompositeRoster[source],MATCH(RosterPlan25[[#This Row],[PLAYER]],CompositeRoster[full_name],0))</f>
        <v>Roster</v>
      </c>
      <c r="F239" s="42">
        <f>_xlfn.IFNA(INDEX(Draft2018[PRICE], MATCH(RosterPlan25[[#This Row],[PLAYER]],Draft2018[PLAYER],0)),0)</f>
        <v>5</v>
      </c>
      <c r="G239" s="42" t="str">
        <f>_xlfn.IFNA(INDEX(Draft2018[Current Contract],MATCH(RosterPlan25[[#This Row],[PLAYER]],Draft2018[PLAYER],0)),"Undrafted")</f>
        <v>Rookie</v>
      </c>
      <c r="H239" s="42" t="str">
        <f>IF(RosterPlan25[[#This Row],[Contract]]="Rookie","",2018+3-_xlfn.IFNA(INDEX(Draft2018[Net Keeper Count],MATCH(RosterPlan25[[#This Row],[PLAYER]],Draft2018[PLAYER],0)),0))</f>
        <v/>
      </c>
      <c r="I239" s="42">
        <f>ROUNDDOWN(RosterPlan25[[#This Row],[Optimal $]]*IF(RosterPlan25[Contract]="Rookie",0.3,0.15),0)</f>
        <v>0</v>
      </c>
      <c r="J239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39" s="38">
        <f>_xlfn.IFNA(IF(RosterPlan25[[#This Row],[POS]]="K",0,INDEX(Proj2019[VARG],MATCH(RosterPlan25[[#This Row],[PLAYER]],Proj2019[PLAYER],0))),0)</f>
        <v>-0.5706250000000006</v>
      </c>
      <c r="L239" s="39" t="s">
        <v>439</v>
      </c>
      <c r="M239">
        <f>_xlfn.IFNA(INDEX(Draft2018[Net Keeper Count],MATCH(RosterPlan25[[#This Row],[PLAYER]],Draft2018[PLAYER],0)),0)+IF(RosterPlan25[[#This Row],[KEEPER / RFA]]="K",1,0)</f>
        <v>1</v>
      </c>
      <c r="N239" s="39"/>
      <c r="O239" s="36">
        <f>IF(RosterPlan25[[#This Row],[VAR/G]]&gt;0,ROUND($W$29*RosterPlan25[[#This Row],[VAR/G]],0),0)+1</f>
        <v>1</v>
      </c>
      <c r="P239" s="36">
        <f>RosterPlan25[[#This Row],[Optimal $]]-RosterPlan25[[#This Row],[2019 $]]</f>
        <v>-4</v>
      </c>
      <c r="Q239" s="36">
        <f>IF(OR(RosterPlan25[[#This Row],[SOURCE]]="Rookie",RosterPlan25[[#This Row],[POS]]="K"),0,RosterPlan25[[#This Row],[VAR/G]]+3.3)</f>
        <v>2.7293749999999992</v>
      </c>
      <c r="R239" s="36">
        <f>IF(RosterPlan25[[#This Row],[VAW/G]]&gt;0,ROUND(RosterPlan25[[#This Row],[VAW/G]]*$W$56,0)+1,1)</f>
        <v>14</v>
      </c>
      <c r="S239" s="43">
        <f>RosterPlan25[[#This Row],[VAWG Market $]]-_xlfn.IFNA(RosterPlan25[[#This Row],[2019 $]],1)</f>
        <v>9</v>
      </c>
      <c r="T23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39"/>
      <c r="AL239"/>
      <c r="AM239"/>
      <c r="AN239"/>
      <c r="AO239"/>
      <c r="AP239"/>
    </row>
    <row r="240" spans="1:42" x14ac:dyDescent="0.3">
      <c r="A240" s="36" t="str">
        <f>INDEX(CompositeRoster[display_name],MATCH(RosterPlan25[[#This Row],[PLAYER]],CompositeRoster[full_name],0))</f>
        <v>Jonnymaxed</v>
      </c>
      <c r="B240" t="s">
        <v>10729</v>
      </c>
      <c r="C240" t="str">
        <f>INDEX(CompositeRoster[team],MATCH(RosterPlan25[[#This Row],[PLAYER]],CompositeRoster[full_name],0))&amp;""</f>
        <v>LAC</v>
      </c>
      <c r="D240" t="str">
        <f>INDEX(CompositeRoster[position],MATCH(RosterPlan25[[#This Row],[PLAYER]],CompositeRoster[full_name],0))&amp;""</f>
        <v>QB</v>
      </c>
      <c r="E240" s="36" t="str">
        <f>INDEX(CompositeRoster[source],MATCH(RosterPlan25[[#This Row],[PLAYER]],CompositeRoster[full_name],0))</f>
        <v>Roster</v>
      </c>
      <c r="F240" s="42">
        <f>_xlfn.IFNA(INDEX(Draft2018[PRICE], MATCH(RosterPlan25[[#This Row],[PLAYER]],Draft2018[PLAYER],0)),0)</f>
        <v>5</v>
      </c>
      <c r="G240" s="42" t="str">
        <f>_xlfn.IFNA(INDEX(Draft2018[Current Contract],MATCH(RosterPlan25[[#This Row],[PLAYER]],Draft2018[PLAYER],0)),"Undrafted")</f>
        <v>Auction</v>
      </c>
      <c r="H240" s="42">
        <f>IF(RosterPlan25[[#This Row],[Contract]]="Rookie","",2018+3-_xlfn.IFNA(INDEX(Draft2018[Net Keeper Count],MATCH(RosterPlan25[[#This Row],[PLAYER]],Draft2018[PLAYER],0)),0))</f>
        <v>2020</v>
      </c>
      <c r="I240" s="42">
        <f>ROUNDDOWN(RosterPlan25[[#This Row],[Optimal $]]*IF(RosterPlan25[Contract]="Rookie",0.3,0.15),0)</f>
        <v>0</v>
      </c>
      <c r="J240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40" s="49">
        <f>_xlfn.IFNA(IF(RosterPlan25[[#This Row],[POS]]="K",0,INDEX(Proj2019[VARG],MATCH(RosterPlan25[[#This Row],[PLAYER]],Proj2019[PLAYER],0))),0)</f>
        <v>-0.72599999999999909</v>
      </c>
      <c r="L240" s="39" t="s">
        <v>439</v>
      </c>
      <c r="M240">
        <f>_xlfn.IFNA(INDEX(Draft2018[Net Keeper Count],MATCH(RosterPlan25[[#This Row],[PLAYER]],Draft2018[PLAYER],0)),0)+IF(RosterPlan25[[#This Row],[KEEPER / RFA]]="K",1,0)</f>
        <v>2</v>
      </c>
      <c r="N240" s="39"/>
      <c r="O240" s="50">
        <f>IF(RosterPlan25[[#This Row],[VAR/G]]&gt;0,ROUND($W$29*RosterPlan25[[#This Row],[VAR/G]],0),0)+1</f>
        <v>1</v>
      </c>
      <c r="P240" s="36">
        <f>RosterPlan25[[#This Row],[Optimal $]]-RosterPlan25[[#This Row],[2019 $]]</f>
        <v>-4</v>
      </c>
      <c r="Q240">
        <f>IF(OR(RosterPlan25[[#This Row],[SOURCE]]="Rookie",RosterPlan25[[#This Row],[POS]]="K"),0,RosterPlan25[[#This Row],[VAR/G]]+3.3)</f>
        <v>2.5740000000000007</v>
      </c>
      <c r="R240">
        <f>IF(RosterPlan25[[#This Row],[VAW/G]]&gt;0,ROUND(RosterPlan25[[#This Row],[VAW/G]]*$W$56,0)+1,1)</f>
        <v>14</v>
      </c>
      <c r="S240" s="51">
        <f>RosterPlan25[[#This Row],[VAWG Market $]]-_xlfn.IFNA(RosterPlan25[[#This Row],[2019 $]],1)</f>
        <v>9</v>
      </c>
      <c r="T24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0"/>
      <c r="AL240"/>
      <c r="AM240"/>
      <c r="AN240"/>
      <c r="AO240"/>
      <c r="AP240"/>
    </row>
    <row r="241" spans="1:42" x14ac:dyDescent="0.3">
      <c r="A241" s="36" t="str">
        <f>INDEX(CompositeRoster[display_name],MATCH(RosterPlan25[[#This Row],[PLAYER]],CompositeRoster[full_name],0))</f>
        <v>Jonnymaxed</v>
      </c>
      <c r="B241" t="s">
        <v>8557</v>
      </c>
      <c r="C241" t="str">
        <f>INDEX(CompositeRoster[team],MATCH(RosterPlan25[[#This Row],[PLAYER]],CompositeRoster[full_name],0))&amp;""</f>
        <v>DEN</v>
      </c>
      <c r="D241" t="str">
        <f>INDEX(CompositeRoster[position],MATCH(RosterPlan25[[#This Row],[PLAYER]],CompositeRoster[full_name],0))&amp;""</f>
        <v>WR</v>
      </c>
      <c r="E241" s="36" t="str">
        <f>INDEX(CompositeRoster[source],MATCH(RosterPlan25[[#This Row],[PLAYER]],CompositeRoster[full_name],0))</f>
        <v>Roster</v>
      </c>
      <c r="F241" s="42">
        <f>_xlfn.IFNA(INDEX(Draft2018[PRICE], MATCH(RosterPlan25[[#This Row],[PLAYER]],Draft2018[PLAYER],0)),0)</f>
        <v>5</v>
      </c>
      <c r="G241" s="42" t="str">
        <f>_xlfn.IFNA(INDEX(Draft2018[Current Contract],MATCH(RosterPlan25[[#This Row],[PLAYER]],Draft2018[PLAYER],0)),"Undrafted")</f>
        <v>Auction</v>
      </c>
      <c r="H241" s="42">
        <f>IF(RosterPlan25[[#This Row],[Contract]]="Rookie","",2018+3-_xlfn.IFNA(INDEX(Draft2018[Net Keeper Count],MATCH(RosterPlan25[[#This Row],[PLAYER]],Draft2018[PLAYER],0)),0))</f>
        <v>2019</v>
      </c>
      <c r="I241" s="42">
        <f>ROUNDDOWN(RosterPlan25[[#This Row],[Optimal $]]*IF(RosterPlan25[Contract]="Rookie",0.3,0.15),0)</f>
        <v>0</v>
      </c>
      <c r="J241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41" s="38">
        <f>_xlfn.IFNA(IF(RosterPlan25[[#This Row],[POS]]="K",0,INDEX(Proj2019[VARG],MATCH(RosterPlan25[[#This Row],[PLAYER]],Proj2019[PLAYER],0))),0)</f>
        <v>-1.234375</v>
      </c>
      <c r="L241" s="39"/>
      <c r="M241" s="36">
        <f>_xlfn.IFNA(INDEX(Draft2018[Net Keeper Count],MATCH(RosterPlan25[[#This Row],[PLAYER]],Draft2018[PLAYER],0)),0)+IF(RosterPlan25[[#This Row],[KEEPER / RFA]]="K",1,0)</f>
        <v>2</v>
      </c>
      <c r="N241" s="39"/>
      <c r="O241">
        <f>IF(RosterPlan25[[#This Row],[VAR/G]]&gt;0,ROUND($W$29*RosterPlan25[[#This Row],[VAR/G]],0),0)+1</f>
        <v>1</v>
      </c>
      <c r="P241" s="36">
        <f>RosterPlan25[[#This Row],[Optimal $]]-RosterPlan25[[#This Row],[2019 $]]</f>
        <v>-4</v>
      </c>
      <c r="Q241" s="36">
        <f>IF(OR(RosterPlan25[[#This Row],[SOURCE]]="Rookie",RosterPlan25[[#This Row],[POS]]="K"),0,RosterPlan25[[#This Row],[VAR/G]]+3.3)</f>
        <v>2.0656249999999998</v>
      </c>
      <c r="R241" s="36">
        <f>IF(RosterPlan25[[#This Row],[VAW/G]]&gt;0,ROUND(RosterPlan25[[#This Row],[VAW/G]]*$W$56,0)+1,1)</f>
        <v>11</v>
      </c>
      <c r="S241" s="43">
        <f>RosterPlan25[[#This Row],[VAWG Market $]]-_xlfn.IFNA(RosterPlan25[[#This Row],[2019 $]],1)</f>
        <v>6</v>
      </c>
      <c r="T24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1"/>
      <c r="AL241"/>
      <c r="AM241"/>
      <c r="AN241"/>
      <c r="AO241"/>
      <c r="AP241"/>
    </row>
    <row r="242" spans="1:42" x14ac:dyDescent="0.3">
      <c r="A242" s="36" t="str">
        <f>INDEX(CompositeRoster[display_name],MATCH(RosterPlan25[[#This Row],[PLAYER]],CompositeRoster[full_name],0))</f>
        <v>Jonnymaxed</v>
      </c>
      <c r="B242" t="s">
        <v>14469</v>
      </c>
      <c r="C242" t="str">
        <f>INDEX(CompositeRoster[team],MATCH(RosterPlan25[[#This Row],[PLAYER]],CompositeRoster[full_name],0))&amp;""</f>
        <v/>
      </c>
      <c r="D242" t="str">
        <f>INDEX(CompositeRoster[position],MATCH(RosterPlan25[[#This Row],[PLAYER]],CompositeRoster[full_name],0))&amp;""</f>
        <v/>
      </c>
      <c r="E242" s="36" t="str">
        <f>INDEX(CompositeRoster[source],MATCH(RosterPlan25[[#This Row],[PLAYER]],CompositeRoster[full_name],0))</f>
        <v>Draft</v>
      </c>
      <c r="F242" s="42">
        <f>_xlfn.IFNA(INDEX(Draft2018[PRICE], MATCH(RosterPlan25[[#This Row],[PLAYER]],Draft2018[PLAYER],0)),0)</f>
        <v>0</v>
      </c>
      <c r="G242" s="42" t="str">
        <f>_xlfn.IFNA(INDEX(Draft2018[Current Contract],MATCH(RosterPlan25[[#This Row],[PLAYER]],Draft2018[PLAYER],0)),"Undrafted")</f>
        <v>Undrafted</v>
      </c>
      <c r="H242" s="42">
        <f>IF(RosterPlan25[[#This Row],[Contract]]="Rookie","",2018+3-_xlfn.IFNA(INDEX(Draft2018[Net Keeper Count],MATCH(RosterPlan25[[#This Row],[PLAYER]],Draft2018[PLAYER],0)),0))</f>
        <v>2021</v>
      </c>
      <c r="I242" s="42">
        <f>ROUNDDOWN(RosterPlan25[[#This Row],[Optimal $]]*IF(RosterPlan25[Contract]="Rookie",0.3,0.15),0)</f>
        <v>0</v>
      </c>
      <c r="J242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42" s="49">
        <f>_xlfn.IFNA(IF(RosterPlan25[[#This Row],[POS]]="K",0,INDEX(Proj2019[VARG],MATCH(RosterPlan25[[#This Row],[PLAYER]],Proj2019[PLAYER],0))),0)</f>
        <v>0</v>
      </c>
      <c r="L242" s="39" t="s">
        <v>439</v>
      </c>
      <c r="M242">
        <f>_xlfn.IFNA(INDEX(Draft2018[Net Keeper Count],MATCH(RosterPlan25[[#This Row],[PLAYER]],Draft2018[PLAYER],0)),0)+IF(RosterPlan25[[#This Row],[KEEPER / RFA]]="K",1,0)</f>
        <v>1</v>
      </c>
      <c r="N242" s="39"/>
      <c r="O242" s="50">
        <f>IF(RosterPlan25[[#This Row],[VAR/G]]&gt;0,ROUND($W$29*RosterPlan25[[#This Row],[VAR/G]],0),0)+1</f>
        <v>1</v>
      </c>
      <c r="P242" s="36">
        <f>RosterPlan25[[#This Row],[Optimal $]]-RosterPlan25[[#This Row],[2019 $]]</f>
        <v>-4</v>
      </c>
      <c r="Q242">
        <f>IF(OR(RosterPlan25[[#This Row],[SOURCE]]="Rookie",RosterPlan25[[#This Row],[POS]]="K"),0,RosterPlan25[[#This Row],[VAR/G]]+3.3)</f>
        <v>3.3</v>
      </c>
      <c r="R242">
        <f>IF(RosterPlan25[[#This Row],[VAW/G]]&gt;0,ROUND(RosterPlan25[[#This Row],[VAW/G]]*$W$56,0)+1,1)</f>
        <v>17</v>
      </c>
      <c r="S242" s="51">
        <f>RosterPlan25[[#This Row],[VAWG Market $]]-_xlfn.IFNA(RosterPlan25[[#This Row],[2019 $]],1)</f>
        <v>12</v>
      </c>
      <c r="T24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2"/>
      <c r="AL242"/>
      <c r="AM242"/>
      <c r="AN242"/>
      <c r="AO242"/>
      <c r="AP242"/>
    </row>
    <row r="243" spans="1:42" x14ac:dyDescent="0.3">
      <c r="A243" s="36" t="str">
        <f>INDEX(CompositeRoster[display_name],MATCH(RosterPlan25[[#This Row],[PLAYER]],CompositeRoster[full_name],0))</f>
        <v>Jonnymaxed</v>
      </c>
      <c r="B243" t="s">
        <v>14479</v>
      </c>
      <c r="C243" t="str">
        <f>INDEX(CompositeRoster[team],MATCH(RosterPlan25[[#This Row],[PLAYER]],CompositeRoster[full_name],0))&amp;""</f>
        <v/>
      </c>
      <c r="D243" t="str">
        <f>INDEX(CompositeRoster[position],MATCH(RosterPlan25[[#This Row],[PLAYER]],CompositeRoster[full_name],0))&amp;""</f>
        <v/>
      </c>
      <c r="E243" s="36" t="str">
        <f>INDEX(CompositeRoster[source],MATCH(RosterPlan25[[#This Row],[PLAYER]],CompositeRoster[full_name],0))</f>
        <v>Draft</v>
      </c>
      <c r="F243" s="42">
        <f>_xlfn.IFNA(INDEX(Draft2018[PRICE], MATCH(RosterPlan25[[#This Row],[PLAYER]],Draft2018[PLAYER],0)),0)</f>
        <v>0</v>
      </c>
      <c r="G243" s="42" t="str">
        <f>_xlfn.IFNA(INDEX(Draft2018[Current Contract],MATCH(RosterPlan25[[#This Row],[PLAYER]],Draft2018[PLAYER],0)),"Undrafted")</f>
        <v>Undrafted</v>
      </c>
      <c r="H243" s="42">
        <f>IF(RosterPlan25[[#This Row],[Contract]]="Rookie","",2018+3-_xlfn.IFNA(INDEX(Draft2018[Net Keeper Count],MATCH(RosterPlan25[[#This Row],[PLAYER]],Draft2018[PLAYER],0)),0))</f>
        <v>2021</v>
      </c>
      <c r="I243" s="42">
        <f>ROUNDDOWN(RosterPlan25[[#This Row],[Optimal $]]*IF(RosterPlan25[Contract]="Rookie",0.3,0.15),0)</f>
        <v>0</v>
      </c>
      <c r="J243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43" s="49">
        <f>_xlfn.IFNA(IF(RosterPlan25[[#This Row],[POS]]="K",0,INDEX(Proj2019[VARG],MATCH(RosterPlan25[[#This Row],[PLAYER]],Proj2019[PLAYER],0))),0)</f>
        <v>0</v>
      </c>
      <c r="L243" s="39" t="s">
        <v>439</v>
      </c>
      <c r="M243">
        <f>_xlfn.IFNA(INDEX(Draft2018[Net Keeper Count],MATCH(RosterPlan25[[#This Row],[PLAYER]],Draft2018[PLAYER],0)),0)+IF(RosterPlan25[[#This Row],[KEEPER / RFA]]="K",1,0)</f>
        <v>1</v>
      </c>
      <c r="N243" s="39"/>
      <c r="O243" s="50">
        <f>IF(RosterPlan25[[#This Row],[VAR/G]]&gt;0,ROUND($W$29*RosterPlan25[[#This Row],[VAR/G]],0),0)+1</f>
        <v>1</v>
      </c>
      <c r="P243" s="36">
        <f>RosterPlan25[[#This Row],[Optimal $]]-RosterPlan25[[#This Row],[2019 $]]</f>
        <v>-3</v>
      </c>
      <c r="Q243">
        <f>IF(OR(RosterPlan25[[#This Row],[SOURCE]]="Rookie",RosterPlan25[[#This Row],[POS]]="K"),0,RosterPlan25[[#This Row],[VAR/G]]+3.3)</f>
        <v>3.3</v>
      </c>
      <c r="R243">
        <f>IF(RosterPlan25[[#This Row],[VAW/G]]&gt;0,ROUND(RosterPlan25[[#This Row],[VAW/G]]*$W$56,0)+1,1)</f>
        <v>17</v>
      </c>
      <c r="S243" s="51">
        <f>RosterPlan25[[#This Row],[VAWG Market $]]-_xlfn.IFNA(RosterPlan25[[#This Row],[2019 $]],1)</f>
        <v>13</v>
      </c>
      <c r="T24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3"/>
      <c r="AL243"/>
      <c r="AM243"/>
      <c r="AN243"/>
      <c r="AO243"/>
      <c r="AP243"/>
    </row>
    <row r="244" spans="1:42" x14ac:dyDescent="0.3">
      <c r="A244" s="36" t="str">
        <f>INDEX(CompositeRoster[display_name],MATCH(RosterPlan25[[#This Row],[PLAYER]],CompositeRoster[full_name],0))</f>
        <v>Jonnymaxed</v>
      </c>
      <c r="B244" t="s">
        <v>14489</v>
      </c>
      <c r="C244" t="str">
        <f>INDEX(CompositeRoster[team],MATCH(RosterPlan25[[#This Row],[PLAYER]],CompositeRoster[full_name],0))&amp;""</f>
        <v/>
      </c>
      <c r="D244" t="str">
        <f>INDEX(CompositeRoster[position],MATCH(RosterPlan25[[#This Row],[PLAYER]],CompositeRoster[full_name],0))&amp;""</f>
        <v/>
      </c>
      <c r="E244" s="36" t="str">
        <f>INDEX(CompositeRoster[source],MATCH(RosterPlan25[[#This Row],[PLAYER]],CompositeRoster[full_name],0))</f>
        <v>Draft</v>
      </c>
      <c r="F244" s="42">
        <f>_xlfn.IFNA(INDEX(Draft2018[PRICE], MATCH(RosterPlan25[[#This Row],[PLAYER]],Draft2018[PLAYER],0)),0)</f>
        <v>0</v>
      </c>
      <c r="G244" s="42" t="str">
        <f>_xlfn.IFNA(INDEX(Draft2018[Current Contract],MATCH(RosterPlan25[[#This Row],[PLAYER]],Draft2018[PLAYER],0)),"Undrafted")</f>
        <v>Undrafted</v>
      </c>
      <c r="H244" s="42">
        <f>IF(RosterPlan25[[#This Row],[Contract]]="Rookie","",2018+3-_xlfn.IFNA(INDEX(Draft2018[Net Keeper Count],MATCH(RosterPlan25[[#This Row],[PLAYER]],Draft2018[PLAYER],0)),0))</f>
        <v>2021</v>
      </c>
      <c r="I244" s="42">
        <f>ROUNDDOWN(RosterPlan25[[#This Row],[Optimal $]]*IF(RosterPlan25[Contract]="Rookie",0.3,0.15),0)</f>
        <v>0</v>
      </c>
      <c r="J244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44" s="49">
        <f>_xlfn.IFNA(IF(RosterPlan25[[#This Row],[POS]]="K",0,INDEX(Proj2019[VARG],MATCH(RosterPlan25[[#This Row],[PLAYER]],Proj2019[PLAYER],0))),0)</f>
        <v>0</v>
      </c>
      <c r="L244" s="39" t="s">
        <v>439</v>
      </c>
      <c r="M244">
        <f>_xlfn.IFNA(INDEX(Draft2018[Net Keeper Count],MATCH(RosterPlan25[[#This Row],[PLAYER]],Draft2018[PLAYER],0)),0)+IF(RosterPlan25[[#This Row],[KEEPER / RFA]]="K",1,0)</f>
        <v>1</v>
      </c>
      <c r="N244" s="39"/>
      <c r="O244" s="50">
        <f>IF(RosterPlan25[[#This Row],[VAR/G]]&gt;0,ROUND($W$29*RosterPlan25[[#This Row],[VAR/G]],0),0)+1</f>
        <v>1</v>
      </c>
      <c r="P244" s="36">
        <f>RosterPlan25[[#This Row],[Optimal $]]-RosterPlan25[[#This Row],[2019 $]]</f>
        <v>-2</v>
      </c>
      <c r="Q244">
        <f>IF(OR(RosterPlan25[[#This Row],[SOURCE]]="Rookie",RosterPlan25[[#This Row],[POS]]="K"),0,RosterPlan25[[#This Row],[VAR/G]]+3.3)</f>
        <v>3.3</v>
      </c>
      <c r="R244">
        <f>IF(RosterPlan25[[#This Row],[VAW/G]]&gt;0,ROUND(RosterPlan25[[#This Row],[VAW/G]]*$W$56,0)+1,1)</f>
        <v>17</v>
      </c>
      <c r="S244" s="51">
        <f>RosterPlan25[[#This Row],[VAWG Market $]]-_xlfn.IFNA(RosterPlan25[[#This Row],[2019 $]],1)</f>
        <v>14</v>
      </c>
      <c r="T24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4"/>
      <c r="AL244"/>
      <c r="AM244"/>
      <c r="AN244"/>
      <c r="AO244"/>
      <c r="AP244"/>
    </row>
    <row r="245" spans="1:42" x14ac:dyDescent="0.3">
      <c r="A245" s="36" t="str">
        <f>INDEX(CompositeRoster[display_name],MATCH(RosterPlan25[[#This Row],[PLAYER]],CompositeRoster[full_name],0))</f>
        <v>Jonnymaxed</v>
      </c>
      <c r="B245" t="s">
        <v>14499</v>
      </c>
      <c r="C245" t="str">
        <f>INDEX(CompositeRoster[team],MATCH(RosterPlan25[[#This Row],[PLAYER]],CompositeRoster[full_name],0))&amp;""</f>
        <v/>
      </c>
      <c r="D245" t="str">
        <f>INDEX(CompositeRoster[position],MATCH(RosterPlan25[[#This Row],[PLAYER]],CompositeRoster[full_name],0))&amp;""</f>
        <v/>
      </c>
      <c r="E245" s="36" t="str">
        <f>INDEX(CompositeRoster[source],MATCH(RosterPlan25[[#This Row],[PLAYER]],CompositeRoster[full_name],0))</f>
        <v>Draft</v>
      </c>
      <c r="F245" s="42">
        <f>_xlfn.IFNA(INDEX(Draft2018[PRICE], MATCH(RosterPlan25[[#This Row],[PLAYER]],Draft2018[PLAYER],0)),0)</f>
        <v>0</v>
      </c>
      <c r="G245" s="42" t="str">
        <f>_xlfn.IFNA(INDEX(Draft2018[Current Contract],MATCH(RosterPlan25[[#This Row],[PLAYER]],Draft2018[PLAYER],0)),"Undrafted")</f>
        <v>Undrafted</v>
      </c>
      <c r="H245" s="42">
        <f>IF(RosterPlan25[[#This Row],[Contract]]="Rookie","",2018+3-_xlfn.IFNA(INDEX(Draft2018[Net Keeper Count],MATCH(RosterPlan25[[#This Row],[PLAYER]],Draft2018[PLAYER],0)),0))</f>
        <v>2021</v>
      </c>
      <c r="I245" s="42">
        <f>ROUNDDOWN(RosterPlan25[[#This Row],[Optimal $]]*IF(RosterPlan25[Contract]="Rookie",0.3,0.15),0)</f>
        <v>0</v>
      </c>
      <c r="J245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45" s="49">
        <f>_xlfn.IFNA(IF(RosterPlan25[[#This Row],[POS]]="K",0,INDEX(Proj2019[VARG],MATCH(RosterPlan25[[#This Row],[PLAYER]],Proj2019[PLAYER],0))),0)</f>
        <v>0</v>
      </c>
      <c r="L245" s="39" t="s">
        <v>439</v>
      </c>
      <c r="M245">
        <f>_xlfn.IFNA(INDEX(Draft2018[Net Keeper Count],MATCH(RosterPlan25[[#This Row],[PLAYER]],Draft2018[PLAYER],0)),0)+IF(RosterPlan25[[#This Row],[KEEPER / RFA]]="K",1,0)</f>
        <v>1</v>
      </c>
      <c r="N245" s="39"/>
      <c r="O245" s="50">
        <f>IF(RosterPlan25[[#This Row],[VAR/G]]&gt;0,ROUND($W$29*RosterPlan25[[#This Row],[VAR/G]],0),0)+1</f>
        <v>1</v>
      </c>
      <c r="P245" s="36">
        <f>RosterPlan25[[#This Row],[Optimal $]]-RosterPlan25[[#This Row],[2019 $]]</f>
        <v>-1</v>
      </c>
      <c r="Q245">
        <f>IF(OR(RosterPlan25[[#This Row],[SOURCE]]="Rookie",RosterPlan25[[#This Row],[POS]]="K"),0,RosterPlan25[[#This Row],[VAR/G]]+3.3)</f>
        <v>3.3</v>
      </c>
      <c r="R245">
        <f>IF(RosterPlan25[[#This Row],[VAW/G]]&gt;0,ROUND(RosterPlan25[[#This Row],[VAW/G]]*$W$56,0)+1,1)</f>
        <v>17</v>
      </c>
      <c r="S245" s="51">
        <f>RosterPlan25[[#This Row],[VAWG Market $]]-_xlfn.IFNA(RosterPlan25[[#This Row],[2019 $]],1)</f>
        <v>15</v>
      </c>
      <c r="T24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5"/>
      <c r="AL245"/>
      <c r="AM245"/>
      <c r="AN245"/>
      <c r="AO245"/>
      <c r="AP245"/>
    </row>
    <row r="246" spans="1:42" x14ac:dyDescent="0.3">
      <c r="A246" s="36" t="str">
        <f>INDEX(CompositeRoster[display_name],MATCH(RosterPlan25[[#This Row],[PLAYER]],CompositeRoster[full_name],0))</f>
        <v>Jonnymaxed</v>
      </c>
      <c r="B246" t="s">
        <v>14509</v>
      </c>
      <c r="C246" t="str">
        <f>INDEX(CompositeRoster[team],MATCH(RosterPlan25[[#This Row],[PLAYER]],CompositeRoster[full_name],0))&amp;""</f>
        <v/>
      </c>
      <c r="D246" t="str">
        <f>INDEX(CompositeRoster[position],MATCH(RosterPlan25[[#This Row],[PLAYER]],CompositeRoster[full_name],0))&amp;""</f>
        <v/>
      </c>
      <c r="E246" s="36" t="str">
        <f>INDEX(CompositeRoster[source],MATCH(RosterPlan25[[#This Row],[PLAYER]],CompositeRoster[full_name],0))</f>
        <v>Draft</v>
      </c>
      <c r="F246" s="42">
        <f>_xlfn.IFNA(INDEX(Draft2018[PRICE], MATCH(RosterPlan25[[#This Row],[PLAYER]],Draft2018[PLAYER],0)),0)</f>
        <v>0</v>
      </c>
      <c r="G246" s="42" t="str">
        <f>_xlfn.IFNA(INDEX(Draft2018[Current Contract],MATCH(RosterPlan25[[#This Row],[PLAYER]],Draft2018[PLAYER],0)),"Undrafted")</f>
        <v>Undrafted</v>
      </c>
      <c r="H246" s="42">
        <f>IF(RosterPlan25[[#This Row],[Contract]]="Rookie","",2018+3-_xlfn.IFNA(INDEX(Draft2018[Net Keeper Count],MATCH(RosterPlan25[[#This Row],[PLAYER]],Draft2018[PLAYER],0)),0))</f>
        <v>2021</v>
      </c>
      <c r="I246" s="42">
        <f>ROUNDDOWN(RosterPlan25[[#This Row],[Optimal $]]*IF(RosterPlan25[Contract]="Rookie",0.3,0.15),0)</f>
        <v>0</v>
      </c>
      <c r="J246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46" s="49">
        <f>_xlfn.IFNA(IF(RosterPlan25[[#This Row],[POS]]="K",0,INDEX(Proj2019[VARG],MATCH(RosterPlan25[[#This Row],[PLAYER]],Proj2019[PLAYER],0))),0)</f>
        <v>0</v>
      </c>
      <c r="L246" s="39" t="s">
        <v>439</v>
      </c>
      <c r="M246">
        <f>_xlfn.IFNA(INDEX(Draft2018[Net Keeper Count],MATCH(RosterPlan25[[#This Row],[PLAYER]],Draft2018[PLAYER],0)),0)+IF(RosterPlan25[[#This Row],[KEEPER / RFA]]="K",1,0)</f>
        <v>1</v>
      </c>
      <c r="N246" s="39"/>
      <c r="O246" s="50">
        <f>IF(RosterPlan25[[#This Row],[VAR/G]]&gt;0,ROUND($W$29*RosterPlan25[[#This Row],[VAR/G]],0),0)+1</f>
        <v>1</v>
      </c>
      <c r="P246" s="36">
        <f>RosterPlan25[[#This Row],[Optimal $]]-RosterPlan25[[#This Row],[2019 $]]</f>
        <v>0</v>
      </c>
      <c r="Q246">
        <f>IF(OR(RosterPlan25[[#This Row],[SOURCE]]="Rookie",RosterPlan25[[#This Row],[POS]]="K"),0,RosterPlan25[[#This Row],[VAR/G]]+3.3)</f>
        <v>3.3</v>
      </c>
      <c r="R246">
        <f>IF(RosterPlan25[[#This Row],[VAW/G]]&gt;0,ROUND(RosterPlan25[[#This Row],[VAW/G]]*$W$56,0)+1,1)</f>
        <v>17</v>
      </c>
      <c r="S246" s="51">
        <f>RosterPlan25[[#This Row],[VAWG Market $]]-_xlfn.IFNA(RosterPlan25[[#This Row],[2019 $]],1)</f>
        <v>16</v>
      </c>
      <c r="T24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6"/>
      <c r="AL246"/>
      <c r="AM246"/>
      <c r="AN246"/>
      <c r="AO246"/>
      <c r="AP246"/>
    </row>
    <row r="247" spans="1:42" x14ac:dyDescent="0.3">
      <c r="A247" s="36" t="str">
        <f>INDEX(CompositeRoster[display_name],MATCH(RosterPlan25[[#This Row],[PLAYER]],CompositeRoster[full_name],0))</f>
        <v>Jonnymaxed</v>
      </c>
      <c r="B247" t="s">
        <v>14519</v>
      </c>
      <c r="C247" t="str">
        <f>INDEX(CompositeRoster[team],MATCH(RosterPlan25[[#This Row],[PLAYER]],CompositeRoster[full_name],0))&amp;""</f>
        <v/>
      </c>
      <c r="D247" t="str">
        <f>INDEX(CompositeRoster[position],MATCH(RosterPlan25[[#This Row],[PLAYER]],CompositeRoster[full_name],0))&amp;""</f>
        <v/>
      </c>
      <c r="E247" s="36" t="str">
        <f>INDEX(CompositeRoster[source],MATCH(RosterPlan25[[#This Row],[PLAYER]],CompositeRoster[full_name],0))</f>
        <v>Draft</v>
      </c>
      <c r="F247" s="42">
        <f>_xlfn.IFNA(INDEX(Draft2018[PRICE], MATCH(RosterPlan25[[#This Row],[PLAYER]],Draft2018[PLAYER],0)),0)</f>
        <v>0</v>
      </c>
      <c r="G247" s="42" t="str">
        <f>_xlfn.IFNA(INDEX(Draft2018[Current Contract],MATCH(RosterPlan25[[#This Row],[PLAYER]],Draft2018[PLAYER],0)),"Undrafted")</f>
        <v>Undrafted</v>
      </c>
      <c r="H247" s="42">
        <f>IF(RosterPlan25[[#This Row],[Contract]]="Rookie","",2018+3-_xlfn.IFNA(INDEX(Draft2018[Net Keeper Count],MATCH(RosterPlan25[[#This Row],[PLAYER]],Draft2018[PLAYER],0)),0))</f>
        <v>2021</v>
      </c>
      <c r="I247" s="42">
        <f>ROUNDDOWN(RosterPlan25[[#This Row],[Optimal $]]*IF(RosterPlan25[Contract]="Rookie",0.3,0.15),0)</f>
        <v>0</v>
      </c>
      <c r="J247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47" s="49">
        <f>_xlfn.IFNA(IF(RosterPlan25[[#This Row],[POS]]="K",0,INDEX(Proj2019[VARG],MATCH(RosterPlan25[[#This Row],[PLAYER]],Proj2019[PLAYER],0))),0)</f>
        <v>0</v>
      </c>
      <c r="L247" s="39" t="s">
        <v>439</v>
      </c>
      <c r="M247">
        <f>_xlfn.IFNA(INDEX(Draft2018[Net Keeper Count],MATCH(RosterPlan25[[#This Row],[PLAYER]],Draft2018[PLAYER],0)),0)+IF(RosterPlan25[[#This Row],[KEEPER / RFA]]="K",1,0)</f>
        <v>1</v>
      </c>
      <c r="N247" s="39"/>
      <c r="O247" s="50">
        <f>IF(RosterPlan25[[#This Row],[VAR/G]]&gt;0,ROUND($W$29*RosterPlan25[[#This Row],[VAR/G]],0),0)+1</f>
        <v>1</v>
      </c>
      <c r="P247" s="36">
        <f>RosterPlan25[[#This Row],[Optimal $]]-RosterPlan25[[#This Row],[2019 $]]</f>
        <v>0</v>
      </c>
      <c r="Q247">
        <f>IF(OR(RosterPlan25[[#This Row],[SOURCE]]="Rookie",RosterPlan25[[#This Row],[POS]]="K"),0,RosterPlan25[[#This Row],[VAR/G]]+3.3)</f>
        <v>3.3</v>
      </c>
      <c r="R247">
        <f>IF(RosterPlan25[[#This Row],[VAW/G]]&gt;0,ROUND(RosterPlan25[[#This Row],[VAW/G]]*$W$56,0)+1,1)</f>
        <v>17</v>
      </c>
      <c r="S247" s="51">
        <f>RosterPlan25[[#This Row],[VAWG Market $]]-_xlfn.IFNA(RosterPlan25[[#This Row],[2019 $]],1)</f>
        <v>16</v>
      </c>
      <c r="T24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7"/>
      <c r="AL247"/>
      <c r="AM247"/>
      <c r="AN247"/>
      <c r="AO247"/>
      <c r="AP247"/>
    </row>
    <row r="248" spans="1:42" x14ac:dyDescent="0.3">
      <c r="A248" s="36" t="str">
        <f>INDEX(CompositeRoster[display_name],MATCH(RosterPlan25[[#This Row],[PLAYER]],CompositeRoster[full_name],0))</f>
        <v>Jonnymaxed</v>
      </c>
      <c r="B248" t="s">
        <v>14529</v>
      </c>
      <c r="C248" t="str">
        <f>INDEX(CompositeRoster[team],MATCH(RosterPlan25[[#This Row],[PLAYER]],CompositeRoster[full_name],0))&amp;""</f>
        <v/>
      </c>
      <c r="D248" t="str">
        <f>INDEX(CompositeRoster[position],MATCH(RosterPlan25[[#This Row],[PLAYER]],CompositeRoster[full_name],0))&amp;""</f>
        <v/>
      </c>
      <c r="E248" s="36" t="str">
        <f>INDEX(CompositeRoster[source],MATCH(RosterPlan25[[#This Row],[PLAYER]],CompositeRoster[full_name],0))</f>
        <v>Draft</v>
      </c>
      <c r="F248" s="42">
        <f>_xlfn.IFNA(INDEX(Draft2018[PRICE], MATCH(RosterPlan25[[#This Row],[PLAYER]],Draft2018[PLAYER],0)),0)</f>
        <v>0</v>
      </c>
      <c r="G248" s="42" t="str">
        <f>_xlfn.IFNA(INDEX(Draft2018[Current Contract],MATCH(RosterPlan25[[#This Row],[PLAYER]],Draft2018[PLAYER],0)),"Undrafted")</f>
        <v>Undrafted</v>
      </c>
      <c r="H248" s="42">
        <f>IF(RosterPlan25[[#This Row],[Contract]]="Rookie","",2018+3-_xlfn.IFNA(INDEX(Draft2018[Net Keeper Count],MATCH(RosterPlan25[[#This Row],[PLAYER]],Draft2018[PLAYER],0)),0))</f>
        <v>2021</v>
      </c>
      <c r="I248" s="42">
        <f>ROUNDDOWN(RosterPlan25[[#This Row],[Optimal $]]*IF(RosterPlan25[Contract]="Rookie",0.3,0.15),0)</f>
        <v>0</v>
      </c>
      <c r="J24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48" s="49">
        <f>_xlfn.IFNA(IF(RosterPlan25[[#This Row],[POS]]="K",0,INDEX(Proj2019[VARG],MATCH(RosterPlan25[[#This Row],[PLAYER]],Proj2019[PLAYER],0))),0)</f>
        <v>0</v>
      </c>
      <c r="L248" s="39" t="s">
        <v>439</v>
      </c>
      <c r="M248">
        <f>_xlfn.IFNA(INDEX(Draft2018[Net Keeper Count],MATCH(RosterPlan25[[#This Row],[PLAYER]],Draft2018[PLAYER],0)),0)+IF(RosterPlan25[[#This Row],[KEEPER / RFA]]="K",1,0)</f>
        <v>1</v>
      </c>
      <c r="N248" s="39"/>
      <c r="O248" s="50">
        <f>IF(RosterPlan25[[#This Row],[VAR/G]]&gt;0,ROUND($W$29*RosterPlan25[[#This Row],[VAR/G]],0),0)+1</f>
        <v>1</v>
      </c>
      <c r="P248" s="36">
        <f>RosterPlan25[[#This Row],[Optimal $]]-RosterPlan25[[#This Row],[2019 $]]</f>
        <v>0</v>
      </c>
      <c r="Q248">
        <f>IF(OR(RosterPlan25[[#This Row],[SOURCE]]="Rookie",RosterPlan25[[#This Row],[POS]]="K"),0,RosterPlan25[[#This Row],[VAR/G]]+3.3)</f>
        <v>3.3</v>
      </c>
      <c r="R248">
        <f>IF(RosterPlan25[[#This Row],[VAW/G]]&gt;0,ROUND(RosterPlan25[[#This Row],[VAW/G]]*$W$56,0)+1,1)</f>
        <v>17</v>
      </c>
      <c r="S248" s="51">
        <f>RosterPlan25[[#This Row],[VAWG Market $]]-_xlfn.IFNA(RosterPlan25[[#This Row],[2019 $]],1)</f>
        <v>16</v>
      </c>
      <c r="T24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48"/>
      <c r="AL248"/>
      <c r="AM248"/>
      <c r="AN248"/>
      <c r="AO248"/>
      <c r="AP248"/>
    </row>
    <row r="249" spans="1:42" x14ac:dyDescent="0.3">
      <c r="A249" s="36" t="str">
        <f>INDEX(CompositeRoster[display_name],MATCH(RosterPlan25[[#This Row],[PLAYER]],CompositeRoster[full_name],0))</f>
        <v>Tabackerack</v>
      </c>
      <c r="B249" t="s">
        <v>6348</v>
      </c>
      <c r="C249" t="str">
        <f>INDEX(CompositeRoster[team],MATCH(RosterPlan25[[#This Row],[PLAYER]],CompositeRoster[full_name],0))&amp;""</f>
        <v>NO</v>
      </c>
      <c r="D249" t="str">
        <f>INDEX(CompositeRoster[position],MATCH(RosterPlan25[[#This Row],[PLAYER]],CompositeRoster[full_name],0))&amp;""</f>
        <v>RB</v>
      </c>
      <c r="E249" t="str">
        <f>INDEX(CompositeRoster[source],MATCH(RosterPlan25[[#This Row],[PLAYER]],CompositeRoster[full_name],0))</f>
        <v>Roster</v>
      </c>
      <c r="F249" s="42">
        <f>_xlfn.IFNA(INDEX(Draft2018[PRICE], MATCH(RosterPlan25[[#This Row],[PLAYER]],Draft2018[PLAYER],0)),0)</f>
        <v>25</v>
      </c>
      <c r="G249" s="42" t="str">
        <f>_xlfn.IFNA(INDEX(Draft2018[Current Contract],MATCH(RosterPlan25[[#This Row],[PLAYER]],Draft2018[PLAYER],0)),"Undrafted")</f>
        <v>Rookie</v>
      </c>
      <c r="H249" s="42" t="str">
        <f>IF(RosterPlan25[[#This Row],[Contract]]="Rookie","",2018+3-_xlfn.IFNA(INDEX(Draft2018[Net Keeper Count],MATCH(RosterPlan25[[#This Row],[PLAYER]],Draft2018[PLAYER],0)),0))</f>
        <v/>
      </c>
      <c r="I249" s="42">
        <f>ROUNDDOWN(RosterPlan25[[#This Row],[Optimal $]]*IF(RosterPlan25[Contract]="Rookie",0.3,0.15),0)</f>
        <v>26</v>
      </c>
      <c r="J249">
        <f>IF(RosterPlan25[[#This Row],[SOURCE]]="Draft",INDEX(draft_2019[salary],MATCH(RosterPlan25[[#This Row],[PLAYER]],draft_2019[placeholder_name],0)),MAX(RosterPlan25[[#This Row],[Current $]]+RosterPlan25[[#This Row],[$↑ VAR]],1))</f>
        <v>51</v>
      </c>
      <c r="K249" s="38">
        <f>_xlfn.IFNA(IF(RosterPlan25[[#This Row],[POS]]="K",0,INDEX(Proj2019[VARG],MATCH(RosterPlan25[[#This Row],[PLAYER]],Proj2019[PLAYER],0))),0)</f>
        <v>8.2037499999999977</v>
      </c>
      <c r="L249" s="39" t="s">
        <v>439</v>
      </c>
      <c r="M249" s="36">
        <f>_xlfn.IFNA(INDEX(Draft2018[Net Keeper Count],MATCH(RosterPlan25[[#This Row],[PLAYER]],Draft2018[PLAYER],0)),0)+IF(RosterPlan25[[#This Row],[KEEPER / RFA]]="K",1,0)</f>
        <v>2</v>
      </c>
      <c r="N249" s="39"/>
      <c r="O249">
        <f>IF(RosterPlan25[[#This Row],[VAR/G]]&gt;0,ROUND($W$29*RosterPlan25[[#This Row],[VAR/G]],0),0)+1</f>
        <v>89</v>
      </c>
      <c r="P249" s="36">
        <f>RosterPlan25[[#This Row],[Optimal $]]-RosterPlan25[[#This Row],[2019 $]]</f>
        <v>38</v>
      </c>
      <c r="Q249" s="36">
        <f>IF(OR(RosterPlan25[[#This Row],[SOURCE]]="Rookie",RosterPlan25[[#This Row],[POS]]="K"),0,RosterPlan25[[#This Row],[VAR/G]]+3.3)</f>
        <v>11.503749999999997</v>
      </c>
      <c r="R249" s="36">
        <f>IF(RosterPlan25[[#This Row],[VAW/G]]&gt;0,ROUND(RosterPlan25[[#This Row],[VAW/G]]*$W$56,0)+1,1)</f>
        <v>58</v>
      </c>
      <c r="S249" s="43">
        <f>RosterPlan25[[#This Row],[VAWG Market $]]-_xlfn.IFNA(RosterPlan25[[#This Row],[2019 $]],1)</f>
        <v>7</v>
      </c>
      <c r="T249" s="36">
        <f>IF(RosterPlan25[[#This Row],[VAR/G]]&gt;0,1+ROUND(RosterPlan25[[#This Row],[VAR/G]]*IF(RosterPlan25[[#This Row],[KEEPER / RFA]]="K",($W$34+RosterPlan25[[#This Row],[2019 $]]-1)/($W$25+RosterPlan25[[#This Row],[VAR/G]]),$W$35),0),1)</f>
        <v>119</v>
      </c>
      <c r="AK249"/>
      <c r="AL249"/>
      <c r="AM249"/>
      <c r="AN249"/>
      <c r="AO249"/>
      <c r="AP249"/>
    </row>
    <row r="250" spans="1:42" x14ac:dyDescent="0.3">
      <c r="A250" s="36" t="str">
        <f>INDEX(CompositeRoster[display_name],MATCH(RosterPlan25[[#This Row],[PLAYER]],CompositeRoster[full_name],0))</f>
        <v>Tabackerack</v>
      </c>
      <c r="B250" t="s">
        <v>1234</v>
      </c>
      <c r="C250" t="str">
        <f>INDEX(CompositeRoster[team],MATCH(RosterPlan25[[#This Row],[PLAYER]],CompositeRoster[full_name],0))&amp;""</f>
        <v>ARI</v>
      </c>
      <c r="D250" t="str">
        <f>INDEX(CompositeRoster[position],MATCH(RosterPlan25[[#This Row],[PLAYER]],CompositeRoster[full_name],0))&amp;""</f>
        <v>RB</v>
      </c>
      <c r="E250" t="str">
        <f>INDEX(CompositeRoster[source],MATCH(RosterPlan25[[#This Row],[PLAYER]],CompositeRoster[full_name],0))</f>
        <v>Roster</v>
      </c>
      <c r="F250" s="42">
        <f>_xlfn.IFNA(INDEX(Draft2018[PRICE], MATCH(RosterPlan25[[#This Row],[PLAYER]],Draft2018[PLAYER],0)),0)</f>
        <v>109</v>
      </c>
      <c r="G250" s="42" t="str">
        <f>_xlfn.IFNA(INDEX(Draft2018[Current Contract],MATCH(RosterPlan25[[#This Row],[PLAYER]],Draft2018[PLAYER],0)),"Undrafted")</f>
        <v>Auction</v>
      </c>
      <c r="H250" s="42">
        <f>IF(RosterPlan25[[#This Row],[Contract]]="Rookie","",2018+3-_xlfn.IFNA(INDEX(Draft2018[Net Keeper Count],MATCH(RosterPlan25[[#This Row],[PLAYER]],Draft2018[PLAYER],0)),0))</f>
        <v>2019</v>
      </c>
      <c r="I250" s="42">
        <f>ROUNDDOWN(RosterPlan25[[#This Row],[Optimal $]]*IF(RosterPlan25[Contract]="Rookie",0.3,0.15),0)</f>
        <v>9</v>
      </c>
      <c r="J250">
        <f>IF(RosterPlan25[[#This Row],[SOURCE]]="Draft",INDEX(draft_2019[salary],MATCH(RosterPlan25[[#This Row],[PLAYER]],draft_2019[placeholder_name],0)),MAX(RosterPlan25[[#This Row],[Current $]]+RosterPlan25[[#This Row],[$↑ VAR]],1))</f>
        <v>118</v>
      </c>
      <c r="K250" s="38">
        <f>_xlfn.IFNA(IF(RosterPlan25[[#This Row],[POS]]="K",0,INDEX(Proj2019[VARG],MATCH(RosterPlan25[[#This Row],[PLAYER]],Proj2019[PLAYER],0))),0)</f>
        <v>5.8649999999999984</v>
      </c>
      <c r="L250" s="39"/>
      <c r="M250" s="36">
        <f>_xlfn.IFNA(INDEX(Draft2018[Net Keeper Count],MATCH(RosterPlan25[[#This Row],[PLAYER]],Draft2018[PLAYER],0)),0)+IF(RosterPlan25[[#This Row],[KEEPER / RFA]]="K",1,0)</f>
        <v>2</v>
      </c>
      <c r="N250" s="39"/>
      <c r="O250" s="36">
        <f>IF(RosterPlan25[[#This Row],[VAR/G]]&gt;0,ROUND($W$29*RosterPlan25[[#This Row],[VAR/G]],0),0)+1</f>
        <v>64</v>
      </c>
      <c r="P250" s="36">
        <f>RosterPlan25[[#This Row],[Optimal $]]-RosterPlan25[[#This Row],[2019 $]]</f>
        <v>-54</v>
      </c>
      <c r="Q250" s="36">
        <f>IF(OR(RosterPlan25[[#This Row],[SOURCE]]="Rookie",RosterPlan25[[#This Row],[POS]]="K"),0,RosterPlan25[[#This Row],[VAR/G]]+3.3)</f>
        <v>9.1649999999999991</v>
      </c>
      <c r="R250">
        <f>IF(RosterPlan25[[#This Row],[VAW/G]]&gt;0,ROUND(RosterPlan25[[#This Row],[VAW/G]]*$W$56,0)+1,1)</f>
        <v>46</v>
      </c>
      <c r="S250" s="51">
        <f>RosterPlan25[[#This Row],[VAWG Market $]]-_xlfn.IFNA(RosterPlan25[[#This Row],[2019 $]],1)</f>
        <v>-72</v>
      </c>
      <c r="T250" s="36">
        <f>IF(RosterPlan25[[#This Row],[VAR/G]]&gt;0,1+ROUND(RosterPlan25[[#This Row],[VAR/G]]*IF(RosterPlan25[[#This Row],[KEEPER / RFA]]="K",($W$34+RosterPlan25[[#This Row],[2019 $]]-1)/($W$25+RosterPlan25[[#This Row],[VAR/G]]),$W$35),0),1)</f>
        <v>90</v>
      </c>
      <c r="AK250"/>
      <c r="AL250"/>
      <c r="AM250"/>
      <c r="AN250"/>
      <c r="AO250"/>
      <c r="AP250"/>
    </row>
    <row r="251" spans="1:42" x14ac:dyDescent="0.3">
      <c r="A251" s="36" t="str">
        <f>INDEX(CompositeRoster[display_name],MATCH(RosterPlan25[[#This Row],[PLAYER]],CompositeRoster[full_name],0))</f>
        <v>Tabackerack</v>
      </c>
      <c r="B251" t="s">
        <v>6569</v>
      </c>
      <c r="C251" t="str">
        <f>INDEX(CompositeRoster[team],MATCH(RosterPlan25[[#This Row],[PLAYER]],CompositeRoster[full_name],0))&amp;""</f>
        <v>OAK</v>
      </c>
      <c r="D251" t="str">
        <f>INDEX(CompositeRoster[position],MATCH(RosterPlan25[[#This Row],[PLAYER]],CompositeRoster[full_name],0))&amp;""</f>
        <v>WR</v>
      </c>
      <c r="E251" t="str">
        <f>INDEX(CompositeRoster[source],MATCH(RosterPlan25[[#This Row],[PLAYER]],CompositeRoster[full_name],0))</f>
        <v>Roster</v>
      </c>
      <c r="F251" s="42">
        <f>_xlfn.IFNA(INDEX(Draft2018[PRICE], MATCH(RosterPlan25[[#This Row],[PLAYER]],Draft2018[PLAYER],0)),0)</f>
        <v>112</v>
      </c>
      <c r="G251" s="42" t="str">
        <f>_xlfn.IFNA(INDEX(Draft2018[Current Contract],MATCH(RosterPlan25[[#This Row],[PLAYER]],Draft2018[PLAYER],0)),"Undrafted")</f>
        <v>Auction</v>
      </c>
      <c r="H251" s="42">
        <f>IF(RosterPlan25[[#This Row],[Contract]]="Rookie","",2018+3-_xlfn.IFNA(INDEX(Draft2018[Net Keeper Count],MATCH(RosterPlan25[[#This Row],[PLAYER]],Draft2018[PLAYER],0)),0))</f>
        <v>2019</v>
      </c>
      <c r="I251" s="42">
        <f>ROUNDDOWN(RosterPlan25[[#This Row],[Optimal $]]*IF(RosterPlan25[Contract]="Rookie",0.3,0.15),0)</f>
        <v>7</v>
      </c>
      <c r="J251">
        <f>IF(RosterPlan25[[#This Row],[SOURCE]]="Draft",INDEX(draft_2019[salary],MATCH(RosterPlan25[[#This Row],[PLAYER]],draft_2019[placeholder_name],0)),MAX(RosterPlan25[[#This Row],[Current $]]+RosterPlan25[[#This Row],[$↑ VAR]],1))</f>
        <v>119</v>
      </c>
      <c r="K251" s="38">
        <f>_xlfn.IFNA(IF(RosterPlan25[[#This Row],[POS]]="K",0,INDEX(Proj2019[VARG],MATCH(RosterPlan25[[#This Row],[PLAYER]],Proj2019[PLAYER],0))),0)</f>
        <v>4.5856249999999994</v>
      </c>
      <c r="L251" s="39"/>
      <c r="M251">
        <f>_xlfn.IFNA(INDEX(Draft2018[Net Keeper Count],MATCH(RosterPlan25[[#This Row],[PLAYER]],Draft2018[PLAYER],0)),0)+IF(RosterPlan25[[#This Row],[KEEPER / RFA]]="K",1,0)</f>
        <v>2</v>
      </c>
      <c r="N251" s="39"/>
      <c r="O251" s="36">
        <f>IF(RosterPlan25[[#This Row],[VAR/G]]&gt;0,ROUND($W$29*RosterPlan25[[#This Row],[VAR/G]],0),0)+1</f>
        <v>50</v>
      </c>
      <c r="P251" s="36">
        <f>RosterPlan25[[#This Row],[Optimal $]]-RosterPlan25[[#This Row],[2019 $]]</f>
        <v>-69</v>
      </c>
      <c r="Q251" s="36">
        <f>IF(OR(RosterPlan25[[#This Row],[SOURCE]]="Rookie",RosterPlan25[[#This Row],[POS]]="K"),0,RosterPlan25[[#This Row],[VAR/G]]+3.3)</f>
        <v>7.8856249999999992</v>
      </c>
      <c r="R251" s="36">
        <f>IF(RosterPlan25[[#This Row],[VAW/G]]&gt;0,ROUND(RosterPlan25[[#This Row],[VAW/G]]*$W$56,0)+1,1)</f>
        <v>40</v>
      </c>
      <c r="S251" s="43">
        <f>RosterPlan25[[#This Row],[VAWG Market $]]-_xlfn.IFNA(RosterPlan25[[#This Row],[2019 $]],1)</f>
        <v>-79</v>
      </c>
      <c r="T251" s="36">
        <f>IF(RosterPlan25[[#This Row],[VAR/G]]&gt;0,1+ROUND(RosterPlan25[[#This Row],[VAR/G]]*IF(RosterPlan25[[#This Row],[KEEPER / RFA]]="K",($W$34+RosterPlan25[[#This Row],[2019 $]]-1)/($W$25+RosterPlan25[[#This Row],[VAR/G]]),$W$35),0),1)</f>
        <v>71</v>
      </c>
      <c r="AK251"/>
      <c r="AL251"/>
      <c r="AM251"/>
      <c r="AN251"/>
      <c r="AO251"/>
      <c r="AP251"/>
    </row>
    <row r="252" spans="1:42" x14ac:dyDescent="0.3">
      <c r="A252" s="36" t="str">
        <f>INDEX(CompositeRoster[display_name],MATCH(RosterPlan25[[#This Row],[PLAYER]],CompositeRoster[full_name],0))</f>
        <v>Tabackerack</v>
      </c>
      <c r="B252" t="s">
        <v>6386</v>
      </c>
      <c r="C252" t="str">
        <f>INDEX(CompositeRoster[team],MATCH(RosterPlan25[[#This Row],[PLAYER]],CompositeRoster[full_name],0))&amp;""</f>
        <v>CLE</v>
      </c>
      <c r="D252" t="str">
        <f>INDEX(CompositeRoster[position],MATCH(RosterPlan25[[#This Row],[PLAYER]],CompositeRoster[full_name],0))&amp;""</f>
        <v>RB</v>
      </c>
      <c r="E252" s="36" t="str">
        <f>INDEX(CompositeRoster[source],MATCH(RosterPlan25[[#This Row],[PLAYER]],CompositeRoster[full_name],0))</f>
        <v>Roster</v>
      </c>
      <c r="F252" s="42">
        <f>_xlfn.IFNA(INDEX(Draft2018[PRICE], MATCH(RosterPlan25[[#This Row],[PLAYER]],Draft2018[PLAYER],0)),0)</f>
        <v>5</v>
      </c>
      <c r="G252" s="42" t="str">
        <f>_xlfn.IFNA(INDEX(Draft2018[Current Contract],MATCH(RosterPlan25[[#This Row],[PLAYER]],Draft2018[PLAYER],0)),"Undrafted")</f>
        <v>Rookie</v>
      </c>
      <c r="H252" s="42" t="str">
        <f>IF(RosterPlan25[[#This Row],[Contract]]="Rookie","",2018+3-_xlfn.IFNA(INDEX(Draft2018[Net Keeper Count],MATCH(RosterPlan25[[#This Row],[PLAYER]],Draft2018[PLAYER],0)),0))</f>
        <v/>
      </c>
      <c r="I252" s="42">
        <f>ROUNDDOWN(RosterPlan25[[#This Row],[Optimal $]]*IF(RosterPlan25[Contract]="Rookie",0.3,0.15),0)</f>
        <v>15</v>
      </c>
      <c r="J252" s="36">
        <f>IF(RosterPlan25[[#This Row],[SOURCE]]="Draft",INDEX(draft_2019[salary],MATCH(RosterPlan25[[#This Row],[PLAYER]],draft_2019[placeholder_name],0)),MAX(RosterPlan25[[#This Row],[Current $]]+RosterPlan25[[#This Row],[$↑ VAR]],1))</f>
        <v>20</v>
      </c>
      <c r="K252" s="38">
        <f>_xlfn.IFNA(IF(RosterPlan25[[#This Row],[POS]]="K",0,INDEX(Proj2019[VARG],MATCH(RosterPlan25[[#This Row],[PLAYER]],Proj2019[PLAYER],0))),0)</f>
        <v>4.5162499999999977</v>
      </c>
      <c r="L252" s="39" t="s">
        <v>439</v>
      </c>
      <c r="M252" s="36">
        <f>_xlfn.IFNA(INDEX(Draft2018[Net Keeper Count],MATCH(RosterPlan25[[#This Row],[PLAYER]],Draft2018[PLAYER],0)),0)+IF(RosterPlan25[[#This Row],[KEEPER / RFA]]="K",1,0)</f>
        <v>1</v>
      </c>
      <c r="N252" s="39"/>
      <c r="O252">
        <f>IF(RosterPlan25[[#This Row],[VAR/G]]&gt;0,ROUND($W$29*RosterPlan25[[#This Row],[VAR/G]],0),0)+1</f>
        <v>50</v>
      </c>
      <c r="P252" s="36">
        <f>RosterPlan25[[#This Row],[Optimal $]]-RosterPlan25[[#This Row],[2019 $]]</f>
        <v>30</v>
      </c>
      <c r="Q252" s="36">
        <f>IF(OR(RosterPlan25[[#This Row],[SOURCE]]="Rookie",RosterPlan25[[#This Row],[POS]]="K"),0,RosterPlan25[[#This Row],[VAR/G]]+3.3)</f>
        <v>7.8162499999999975</v>
      </c>
      <c r="R252" s="36">
        <f>IF(RosterPlan25[[#This Row],[VAW/G]]&gt;0,ROUND(RosterPlan25[[#This Row],[VAW/G]]*$W$56,0)+1,1)</f>
        <v>39</v>
      </c>
      <c r="S252" s="43">
        <f>RosterPlan25[[#This Row],[VAWG Market $]]-_xlfn.IFNA(RosterPlan25[[#This Row],[2019 $]],1)</f>
        <v>19</v>
      </c>
      <c r="T252" s="36">
        <f>IF(RosterPlan25[[#This Row],[VAR/G]]&gt;0,1+ROUND(RosterPlan25[[#This Row],[VAR/G]]*IF(RosterPlan25[[#This Row],[KEEPER / RFA]]="K",($W$34+RosterPlan25[[#This Row],[2019 $]]-1)/($W$25+RosterPlan25[[#This Row],[VAR/G]]),$W$35),0),1)</f>
        <v>67</v>
      </c>
      <c r="AK252"/>
      <c r="AL252"/>
      <c r="AM252"/>
      <c r="AN252"/>
      <c r="AO252"/>
      <c r="AP252"/>
    </row>
    <row r="253" spans="1:42" x14ac:dyDescent="0.3">
      <c r="A253" s="36" t="str">
        <f>INDEX(CompositeRoster[display_name],MATCH(RosterPlan25[[#This Row],[PLAYER]],CompositeRoster[full_name],0))</f>
        <v>Tabackerack</v>
      </c>
      <c r="B253" t="s">
        <v>2787</v>
      </c>
      <c r="C253" t="str">
        <f>INDEX(CompositeRoster[team],MATCH(RosterPlan25[[#This Row],[PLAYER]],CompositeRoster[full_name],0))&amp;""</f>
        <v>LAC</v>
      </c>
      <c r="D253" t="str">
        <f>INDEX(CompositeRoster[position],MATCH(RosterPlan25[[#This Row],[PLAYER]],CompositeRoster[full_name],0))&amp;""</f>
        <v>WR</v>
      </c>
      <c r="E253" t="str">
        <f>INDEX(CompositeRoster[source],MATCH(RosterPlan25[[#This Row],[PLAYER]],CompositeRoster[full_name],0))</f>
        <v>Roster</v>
      </c>
      <c r="F253" s="42">
        <f>_xlfn.IFNA(INDEX(Draft2018[PRICE], MATCH(RosterPlan25[[#This Row],[PLAYER]],Draft2018[PLAYER],0)),0)</f>
        <v>52</v>
      </c>
      <c r="G253" s="42" t="str">
        <f>_xlfn.IFNA(INDEX(Draft2018[Current Contract],MATCH(RosterPlan25[[#This Row],[PLAYER]],Draft2018[PLAYER],0)),"Undrafted")</f>
        <v>Auction</v>
      </c>
      <c r="H253" s="42">
        <f>IF(RosterPlan25[[#This Row],[Contract]]="Rookie","",2018+3-_xlfn.IFNA(INDEX(Draft2018[Net Keeper Count],MATCH(RosterPlan25[[#This Row],[PLAYER]],Draft2018[PLAYER],0)),0))</f>
        <v>2020</v>
      </c>
      <c r="I253" s="42">
        <f>ROUNDDOWN(RosterPlan25[[#This Row],[Optimal $]]*IF(RosterPlan25[Contract]="Rookie",0.3,0.15),0)</f>
        <v>6</v>
      </c>
      <c r="J253">
        <f>IF(RosterPlan25[[#This Row],[SOURCE]]="Draft",INDEX(draft_2019[salary],MATCH(RosterPlan25[[#This Row],[PLAYER]],draft_2019[placeholder_name],0)),MAX(RosterPlan25[[#This Row],[Current $]]+RosterPlan25[[#This Row],[$↑ VAR]],1))</f>
        <v>58</v>
      </c>
      <c r="K253" s="38">
        <f>_xlfn.IFNA(IF(RosterPlan25[[#This Row],[POS]]="K",0,INDEX(Proj2019[VARG],MATCH(RosterPlan25[[#This Row],[PLAYER]],Proj2019[PLAYER],0))),0)</f>
        <v>3.6781250000000005</v>
      </c>
      <c r="L253" s="39" t="s">
        <v>439</v>
      </c>
      <c r="M253" s="36">
        <f>_xlfn.IFNA(INDEX(Draft2018[Net Keeper Count],MATCH(RosterPlan25[[#This Row],[PLAYER]],Draft2018[PLAYER],0)),0)+IF(RosterPlan25[[#This Row],[KEEPER / RFA]]="K",1,0)</f>
        <v>2</v>
      </c>
      <c r="N253" s="39"/>
      <c r="O253" s="36">
        <f>IF(RosterPlan25[[#This Row],[VAR/G]]&gt;0,ROUND($W$29*RosterPlan25[[#This Row],[VAR/G]],0),0)+1</f>
        <v>41</v>
      </c>
      <c r="P253" s="36">
        <f>RosterPlan25[[#This Row],[Optimal $]]-RosterPlan25[[#This Row],[2019 $]]</f>
        <v>-17</v>
      </c>
      <c r="Q253" s="36">
        <f>IF(OR(RosterPlan25[[#This Row],[SOURCE]]="Rookie",RosterPlan25[[#This Row],[POS]]="K"),0,RosterPlan25[[#This Row],[VAR/G]]+3.3)</f>
        <v>6.9781250000000004</v>
      </c>
      <c r="R253" s="36">
        <f>IF(RosterPlan25[[#This Row],[VAW/G]]&gt;0,ROUND(RosterPlan25[[#This Row],[VAW/G]]*$W$56,0)+1,1)</f>
        <v>35</v>
      </c>
      <c r="S253" s="43">
        <f>RosterPlan25[[#This Row],[VAWG Market $]]-_xlfn.IFNA(RosterPlan25[[#This Row],[2019 $]],1)</f>
        <v>-23</v>
      </c>
      <c r="T253" s="36">
        <f>IF(RosterPlan25[[#This Row],[VAR/G]]&gt;0,1+ROUND(RosterPlan25[[#This Row],[VAR/G]]*IF(RosterPlan25[[#This Row],[KEEPER / RFA]]="K",($W$34+RosterPlan25[[#This Row],[2019 $]]-1)/($W$25+RosterPlan25[[#This Row],[VAR/G]]),$W$35),0),1)</f>
        <v>57</v>
      </c>
      <c r="AK253"/>
      <c r="AL253"/>
      <c r="AM253"/>
      <c r="AN253"/>
      <c r="AO253"/>
      <c r="AP253"/>
    </row>
    <row r="254" spans="1:42" x14ac:dyDescent="0.3">
      <c r="A254" s="36" t="str">
        <f>INDEX(CompositeRoster[display_name],MATCH(RosterPlan25[[#This Row],[PLAYER]],CompositeRoster[full_name],0))</f>
        <v>Tabackerack</v>
      </c>
      <c r="B254" t="s">
        <v>1086</v>
      </c>
      <c r="C254" t="str">
        <f>INDEX(CompositeRoster[team],MATCH(RosterPlan25[[#This Row],[PLAYER]],CompositeRoster[full_name],0))&amp;""</f>
        <v>PHI</v>
      </c>
      <c r="D254" t="str">
        <f>INDEX(CompositeRoster[position],MATCH(RosterPlan25[[#This Row],[PLAYER]],CompositeRoster[full_name],0))&amp;""</f>
        <v>TE</v>
      </c>
      <c r="E254" s="36" t="str">
        <f>INDEX(CompositeRoster[source],MATCH(RosterPlan25[[#This Row],[PLAYER]],CompositeRoster[full_name],0))</f>
        <v>Roster</v>
      </c>
      <c r="F254" s="42">
        <f>_xlfn.IFNA(INDEX(Draft2018[PRICE], MATCH(RosterPlan25[[#This Row],[PLAYER]],Draft2018[PLAYER],0)),0)</f>
        <v>7</v>
      </c>
      <c r="G254" s="42" t="str">
        <f>_xlfn.IFNA(INDEX(Draft2018[Current Contract],MATCH(RosterPlan25[[#This Row],[PLAYER]],Draft2018[PLAYER],0)),"Undrafted")</f>
        <v>Auction</v>
      </c>
      <c r="H254" s="42">
        <f>IF(RosterPlan25[[#This Row],[Contract]]="Rookie","",2018+3-_xlfn.IFNA(INDEX(Draft2018[Net Keeper Count],MATCH(RosterPlan25[[#This Row],[PLAYER]],Draft2018[PLAYER],0)),0))</f>
        <v>2019</v>
      </c>
      <c r="I254" s="42">
        <f>ROUNDDOWN(RosterPlan25[[#This Row],[Optimal $]]*IF(RosterPlan25[Contract]="Rookie",0.3,0.15),0)</f>
        <v>6</v>
      </c>
      <c r="J254" s="36">
        <f>IF(RosterPlan25[[#This Row],[SOURCE]]="Draft",INDEX(draft_2019[salary],MATCH(RosterPlan25[[#This Row],[PLAYER]],draft_2019[placeholder_name],0)),MAX(RosterPlan25[[#This Row],[Current $]]+RosterPlan25[[#This Row],[$↑ VAR]],1))</f>
        <v>13</v>
      </c>
      <c r="K254" s="38">
        <f>_xlfn.IFNA(IF(RosterPlan25[[#This Row],[POS]]="K",0,INDEX(Proj2019[VARG],MATCH(RosterPlan25[[#This Row],[PLAYER]],Proj2019[PLAYER],0))),0)</f>
        <v>3.660000000000001</v>
      </c>
      <c r="L254" s="39"/>
      <c r="M254" s="36">
        <f>_xlfn.IFNA(INDEX(Draft2018[Net Keeper Count],MATCH(RosterPlan25[[#This Row],[PLAYER]],Draft2018[PLAYER],0)),0)+IF(RosterPlan25[[#This Row],[KEEPER / RFA]]="K",1,0)</f>
        <v>2</v>
      </c>
      <c r="N254" s="39"/>
      <c r="O254">
        <f>IF(RosterPlan25[[#This Row],[VAR/G]]&gt;0,ROUND($W$29*RosterPlan25[[#This Row],[VAR/G]],0),0)+1</f>
        <v>40</v>
      </c>
      <c r="P254" s="36">
        <f>RosterPlan25[[#This Row],[Optimal $]]-RosterPlan25[[#This Row],[2019 $]]</f>
        <v>27</v>
      </c>
      <c r="Q254" s="36">
        <f>IF(OR(RosterPlan25[[#This Row],[SOURCE]]="Rookie",RosterPlan25[[#This Row],[POS]]="K"),0,RosterPlan25[[#This Row],[VAR/G]]+3.3)</f>
        <v>6.9600000000000009</v>
      </c>
      <c r="R254" s="36">
        <f>IF(RosterPlan25[[#This Row],[VAW/G]]&gt;0,ROUND(RosterPlan25[[#This Row],[VAW/G]]*$W$56,0)+1,1)</f>
        <v>35</v>
      </c>
      <c r="S254" s="43">
        <f>RosterPlan25[[#This Row],[VAWG Market $]]-_xlfn.IFNA(RosterPlan25[[#This Row],[2019 $]],1)</f>
        <v>22</v>
      </c>
      <c r="T254" s="36">
        <f>IF(RosterPlan25[[#This Row],[VAR/G]]&gt;0,1+ROUND(RosterPlan25[[#This Row],[VAR/G]]*IF(RosterPlan25[[#This Row],[KEEPER / RFA]]="K",($W$34+RosterPlan25[[#This Row],[2019 $]]-1)/($W$25+RosterPlan25[[#This Row],[VAR/G]]),$W$35),0),1)</f>
        <v>57</v>
      </c>
      <c r="AK254"/>
      <c r="AL254"/>
      <c r="AM254"/>
      <c r="AN254"/>
      <c r="AO254"/>
      <c r="AP254"/>
    </row>
    <row r="255" spans="1:42" x14ac:dyDescent="0.3">
      <c r="A255" s="36" t="str">
        <f>INDEX(CompositeRoster[display_name],MATCH(RosterPlan25[[#This Row],[PLAYER]],CompositeRoster[full_name],0))</f>
        <v>Tabackerack</v>
      </c>
      <c r="B255" t="s">
        <v>7105</v>
      </c>
      <c r="C255" t="str">
        <f>INDEX(CompositeRoster[team],MATCH(RosterPlan25[[#This Row],[PLAYER]],CompositeRoster[full_name],0))&amp;""</f>
        <v>MIN</v>
      </c>
      <c r="D255" t="str">
        <f>INDEX(CompositeRoster[position],MATCH(RosterPlan25[[#This Row],[PLAYER]],CompositeRoster[full_name],0))&amp;""</f>
        <v>WR</v>
      </c>
      <c r="E255" t="str">
        <f>INDEX(CompositeRoster[source],MATCH(RosterPlan25[[#This Row],[PLAYER]],CompositeRoster[full_name],0))</f>
        <v>Roster</v>
      </c>
      <c r="F255" s="42">
        <f>_xlfn.IFNA(INDEX(Draft2018[PRICE], MATCH(RosterPlan25[[#This Row],[PLAYER]],Draft2018[PLAYER],0)),0)</f>
        <v>5</v>
      </c>
      <c r="G255" s="42" t="str">
        <f>_xlfn.IFNA(INDEX(Draft2018[Current Contract],MATCH(RosterPlan25[[#This Row],[PLAYER]],Draft2018[PLAYER],0)),"Undrafted")</f>
        <v>Undrafted</v>
      </c>
      <c r="H255" s="42">
        <f>IF(RosterPlan25[[#This Row],[Contract]]="Rookie","",2018+3-_xlfn.IFNA(INDEX(Draft2018[Net Keeper Count],MATCH(RosterPlan25[[#This Row],[PLAYER]],Draft2018[PLAYER],0)),0))</f>
        <v>2019</v>
      </c>
      <c r="I255" s="42">
        <f>ROUNDDOWN(RosterPlan25[[#This Row],[Optimal $]]*IF(RosterPlan25[Contract]="Rookie",0.3,0.15),0)</f>
        <v>5</v>
      </c>
      <c r="J255">
        <f>IF(RosterPlan25[[#This Row],[SOURCE]]="Draft",INDEX(draft_2019[salary],MATCH(RosterPlan25[[#This Row],[PLAYER]],draft_2019[placeholder_name],0)),MAX(RosterPlan25[[#This Row],[Current $]]+RosterPlan25[[#This Row],[$↑ VAR]],1))</f>
        <v>10</v>
      </c>
      <c r="K255" s="38">
        <f>_xlfn.IFNA(IF(RosterPlan25[[#This Row],[POS]]="K",0,INDEX(Proj2019[VARG],MATCH(RosterPlan25[[#This Row],[PLAYER]],Proj2019[PLAYER],0))),0)</f>
        <v>3.2349999999999985</v>
      </c>
      <c r="L255" s="39"/>
      <c r="M255" s="36">
        <f>_xlfn.IFNA(INDEX(Draft2018[Net Keeper Count],MATCH(RosterPlan25[[#This Row],[PLAYER]],Draft2018[PLAYER],0)),0)+IF(RosterPlan25[[#This Row],[KEEPER / RFA]]="K",1,0)</f>
        <v>2</v>
      </c>
      <c r="N255" s="39"/>
      <c r="O255" s="36">
        <f>IF(RosterPlan25[[#This Row],[VAR/G]]&gt;0,ROUND($W$29*RosterPlan25[[#This Row],[VAR/G]],0),0)+1</f>
        <v>36</v>
      </c>
      <c r="P255" s="36">
        <f>RosterPlan25[[#This Row],[Optimal $]]-RosterPlan25[[#This Row],[2019 $]]</f>
        <v>26</v>
      </c>
      <c r="Q255" s="36">
        <f>IF(OR(RosterPlan25[[#This Row],[SOURCE]]="Rookie",RosterPlan25[[#This Row],[POS]]="K"),0,RosterPlan25[[#This Row],[VAR/G]]+3.3)</f>
        <v>6.5349999999999984</v>
      </c>
      <c r="R255" s="36">
        <f>IF(RosterPlan25[[#This Row],[VAW/G]]&gt;0,ROUND(RosterPlan25[[#This Row],[VAW/G]]*$W$56,0)+1,1)</f>
        <v>33</v>
      </c>
      <c r="S255" s="43">
        <f>RosterPlan25[[#This Row],[VAWG Market $]]-_xlfn.IFNA(RosterPlan25[[#This Row],[2019 $]],1)</f>
        <v>23</v>
      </c>
      <c r="T255" s="36">
        <f>IF(RosterPlan25[[#This Row],[VAR/G]]&gt;0,1+ROUND(RosterPlan25[[#This Row],[VAR/G]]*IF(RosterPlan25[[#This Row],[KEEPER / RFA]]="K",($W$34+RosterPlan25[[#This Row],[2019 $]]-1)/($W$25+RosterPlan25[[#This Row],[VAR/G]]),$W$35),0),1)</f>
        <v>50</v>
      </c>
      <c r="AK255"/>
      <c r="AL255"/>
      <c r="AM255"/>
      <c r="AN255"/>
      <c r="AO255"/>
      <c r="AP255"/>
    </row>
    <row r="256" spans="1:42" x14ac:dyDescent="0.3">
      <c r="A256" s="36" t="str">
        <f>INDEX(CompositeRoster[display_name],MATCH(RosterPlan25[[#This Row],[PLAYER]],CompositeRoster[full_name],0))</f>
        <v>Tabackerack</v>
      </c>
      <c r="B256" t="s">
        <v>7882</v>
      </c>
      <c r="C256" t="str">
        <f>INDEX(CompositeRoster[team],MATCH(RosterPlan25[[#This Row],[PLAYER]],CompositeRoster[full_name],0))&amp;""</f>
        <v>LAR</v>
      </c>
      <c r="D256" t="str">
        <f>INDEX(CompositeRoster[position],MATCH(RosterPlan25[[#This Row],[PLAYER]],CompositeRoster[full_name],0))&amp;""</f>
        <v>WR</v>
      </c>
      <c r="E256" t="str">
        <f>INDEX(CompositeRoster[source],MATCH(RosterPlan25[[#This Row],[PLAYER]],CompositeRoster[full_name],0))</f>
        <v>Roster</v>
      </c>
      <c r="F256" s="42">
        <f>_xlfn.IFNA(INDEX(Draft2018[PRICE], MATCH(RosterPlan25[[#This Row],[PLAYER]],Draft2018[PLAYER],0)),0)</f>
        <v>3</v>
      </c>
      <c r="G256" s="42" t="str">
        <f>_xlfn.IFNA(INDEX(Draft2018[Current Contract],MATCH(RosterPlan25[[#This Row],[PLAYER]],Draft2018[PLAYER],0)),"Undrafted")</f>
        <v>Rookie</v>
      </c>
      <c r="H256" s="42" t="str">
        <f>IF(RosterPlan25[[#This Row],[Contract]]="Rookie","",2018+3-_xlfn.IFNA(INDEX(Draft2018[Net Keeper Count],MATCH(RosterPlan25[[#This Row],[PLAYER]],Draft2018[PLAYER],0)),0))</f>
        <v/>
      </c>
      <c r="I256" s="42">
        <f>ROUNDDOWN(RosterPlan25[[#This Row],[Optimal $]]*IF(RosterPlan25[Contract]="Rookie",0.3,0.15),0)</f>
        <v>6</v>
      </c>
      <c r="J256">
        <f>IF(RosterPlan25[[#This Row],[SOURCE]]="Draft",INDEX(draft_2019[salary],MATCH(RosterPlan25[[#This Row],[PLAYER]],draft_2019[placeholder_name],0)),MAX(RosterPlan25[[#This Row],[Current $]]+RosterPlan25[[#This Row],[$↑ VAR]],1))</f>
        <v>9</v>
      </c>
      <c r="K256" s="38">
        <f>_xlfn.IFNA(IF(RosterPlan25[[#This Row],[POS]]="K",0,INDEX(Proj2019[VARG],MATCH(RosterPlan25[[#This Row],[PLAYER]],Proj2019[PLAYER],0))),0)</f>
        <v>1.9174999999999995</v>
      </c>
      <c r="L256" s="39" t="s">
        <v>439</v>
      </c>
      <c r="M256">
        <f>_xlfn.IFNA(INDEX(Draft2018[Net Keeper Count],MATCH(RosterPlan25[[#This Row],[PLAYER]],Draft2018[PLAYER],0)),0)+IF(RosterPlan25[[#This Row],[KEEPER / RFA]]="K",1,0)</f>
        <v>2</v>
      </c>
      <c r="N256" s="39"/>
      <c r="O256" s="36">
        <f>IF(RosterPlan25[[#This Row],[VAR/G]]&gt;0,ROUND($W$29*RosterPlan25[[#This Row],[VAR/G]],0),0)+1</f>
        <v>22</v>
      </c>
      <c r="P256" s="36">
        <f>RosterPlan25[[#This Row],[Optimal $]]-RosterPlan25[[#This Row],[2019 $]]</f>
        <v>13</v>
      </c>
      <c r="Q256" s="36">
        <f>IF(OR(RosterPlan25[[#This Row],[SOURCE]]="Rookie",RosterPlan25[[#This Row],[POS]]="K"),0,RosterPlan25[[#This Row],[VAR/G]]+3.3)</f>
        <v>5.2174999999999994</v>
      </c>
      <c r="R256" s="36">
        <f>IF(RosterPlan25[[#This Row],[VAW/G]]&gt;0,ROUND(RosterPlan25[[#This Row],[VAW/G]]*$W$56,0)+1,1)</f>
        <v>27</v>
      </c>
      <c r="S256" s="43">
        <f>RosterPlan25[[#This Row],[VAWG Market $]]-_xlfn.IFNA(RosterPlan25[[#This Row],[2019 $]],1)</f>
        <v>18</v>
      </c>
      <c r="T256" s="36">
        <f>IF(RosterPlan25[[#This Row],[VAR/G]]&gt;0,1+ROUND(RosterPlan25[[#This Row],[VAR/G]]*IF(RosterPlan25[[#This Row],[KEEPER / RFA]]="K",($W$34+RosterPlan25[[#This Row],[2019 $]]-1)/($W$25+RosterPlan25[[#This Row],[VAR/G]]),$W$35),0),1)</f>
        <v>30</v>
      </c>
      <c r="AK256"/>
      <c r="AL256"/>
      <c r="AM256"/>
      <c r="AN256"/>
      <c r="AO256"/>
      <c r="AP256"/>
    </row>
    <row r="257" spans="1:42" x14ac:dyDescent="0.3">
      <c r="A257" s="36" t="str">
        <f>INDEX(CompositeRoster[display_name],MATCH(RosterPlan25[[#This Row],[PLAYER]],CompositeRoster[full_name],0))</f>
        <v>Tabackerack</v>
      </c>
      <c r="B257" t="s">
        <v>10065</v>
      </c>
      <c r="C257" t="str">
        <f>INDEX(CompositeRoster[team],MATCH(RosterPlan25[[#This Row],[PLAYER]],CompositeRoster[full_name],0))&amp;""</f>
        <v>IND</v>
      </c>
      <c r="D257" t="str">
        <f>INDEX(CompositeRoster[position],MATCH(RosterPlan25[[#This Row],[PLAYER]],CompositeRoster[full_name],0))&amp;""</f>
        <v>QB</v>
      </c>
      <c r="E257" t="str">
        <f>INDEX(CompositeRoster[source],MATCH(RosterPlan25[[#This Row],[PLAYER]],CompositeRoster[full_name],0))</f>
        <v>Roster</v>
      </c>
      <c r="F257" s="42">
        <f>_xlfn.IFNA(INDEX(Draft2018[PRICE], MATCH(RosterPlan25[[#This Row],[PLAYER]],Draft2018[PLAYER],0)),0)</f>
        <v>23</v>
      </c>
      <c r="G257" s="42" t="str">
        <f>_xlfn.IFNA(INDEX(Draft2018[Current Contract],MATCH(RosterPlan25[[#This Row],[PLAYER]],Draft2018[PLAYER],0)),"Undrafted")</f>
        <v>Auction</v>
      </c>
      <c r="H257" s="42">
        <f>IF(RosterPlan25[[#This Row],[Contract]]="Rookie","",2018+3-_xlfn.IFNA(INDEX(Draft2018[Net Keeper Count],MATCH(RosterPlan25[[#This Row],[PLAYER]],Draft2018[PLAYER],0)),0))</f>
        <v>2021</v>
      </c>
      <c r="I257" s="42">
        <f>ROUNDDOWN(RosterPlan25[[#This Row],[Optimal $]]*IF(RosterPlan25[Contract]="Rookie",0.3,0.15),0)</f>
        <v>3</v>
      </c>
      <c r="J257">
        <f>IF(RosterPlan25[[#This Row],[SOURCE]]="Draft",INDEX(draft_2019[salary],MATCH(RosterPlan25[[#This Row],[PLAYER]],draft_2019[placeholder_name],0)),MAX(RosterPlan25[[#This Row],[Current $]]+RosterPlan25[[#This Row],[$↑ VAR]],1))</f>
        <v>26</v>
      </c>
      <c r="K257" s="38">
        <f>_xlfn.IFNA(IF(RosterPlan25[[#This Row],[POS]]="K",0,INDEX(Proj2019[VARG],MATCH(RosterPlan25[[#This Row],[PLAYER]],Proj2019[PLAYER],0))),0)</f>
        <v>1.7626249999999999</v>
      </c>
      <c r="L257" s="39" t="s">
        <v>439</v>
      </c>
      <c r="M257" s="36">
        <f>_xlfn.IFNA(INDEX(Draft2018[Net Keeper Count],MATCH(RosterPlan25[[#This Row],[PLAYER]],Draft2018[PLAYER],0)),0)+IF(RosterPlan25[[#This Row],[KEEPER / RFA]]="K",1,0)</f>
        <v>1</v>
      </c>
      <c r="N257" s="39"/>
      <c r="O257" s="36">
        <f>IF(RosterPlan25[[#This Row],[VAR/G]]&gt;0,ROUND($W$29*RosterPlan25[[#This Row],[VAR/G]],0),0)+1</f>
        <v>20</v>
      </c>
      <c r="P257" s="36">
        <f>RosterPlan25[[#This Row],[Optimal $]]-RosterPlan25[[#This Row],[2019 $]]</f>
        <v>-6</v>
      </c>
      <c r="Q257" s="36">
        <f>IF(OR(RosterPlan25[[#This Row],[SOURCE]]="Rookie",RosterPlan25[[#This Row],[POS]]="K"),0,RosterPlan25[[#This Row],[VAR/G]]+3.3)</f>
        <v>5.0626249999999997</v>
      </c>
      <c r="R257" s="36">
        <f>IF(RosterPlan25[[#This Row],[VAW/G]]&gt;0,ROUND(RosterPlan25[[#This Row],[VAW/G]]*$W$56,0)+1,1)</f>
        <v>26</v>
      </c>
      <c r="S257" s="43">
        <f>RosterPlan25[[#This Row],[VAWG Market $]]-_xlfn.IFNA(RosterPlan25[[#This Row],[2019 $]],1)</f>
        <v>0</v>
      </c>
      <c r="T257" s="36">
        <f>IF(RosterPlan25[[#This Row],[VAR/G]]&gt;0,1+ROUND(RosterPlan25[[#This Row],[VAR/G]]*IF(RosterPlan25[[#This Row],[KEEPER / RFA]]="K",($W$34+RosterPlan25[[#This Row],[2019 $]]-1)/($W$25+RosterPlan25[[#This Row],[VAR/G]]),$W$35),0),1)</f>
        <v>28</v>
      </c>
      <c r="AK257"/>
      <c r="AL257"/>
      <c r="AM257"/>
      <c r="AN257"/>
      <c r="AO257"/>
      <c r="AP257"/>
    </row>
    <row r="258" spans="1:42" x14ac:dyDescent="0.3">
      <c r="A258" s="36" t="str">
        <f>INDEX(CompositeRoster[display_name],MATCH(RosterPlan25[[#This Row],[PLAYER]],CompositeRoster[full_name],0))</f>
        <v>Tabackerack</v>
      </c>
      <c r="B258" t="s">
        <v>1909</v>
      </c>
      <c r="C258" t="str">
        <f>INDEX(CompositeRoster[team],MATCH(RosterPlan25[[#This Row],[PLAYER]],CompositeRoster[full_name],0))&amp;""</f>
        <v>TB</v>
      </c>
      <c r="D258" t="str">
        <f>INDEX(CompositeRoster[position],MATCH(RosterPlan25[[#This Row],[PLAYER]],CompositeRoster[full_name],0))&amp;""</f>
        <v>QB</v>
      </c>
      <c r="E258" t="str">
        <f>INDEX(CompositeRoster[source],MATCH(RosterPlan25[[#This Row],[PLAYER]],CompositeRoster[full_name],0))</f>
        <v>Roster</v>
      </c>
      <c r="F258" s="42">
        <f>_xlfn.IFNA(INDEX(Draft2018[PRICE], MATCH(RosterPlan25[[#This Row],[PLAYER]],Draft2018[PLAYER],0)),0)</f>
        <v>4</v>
      </c>
      <c r="G258" s="42" t="str">
        <f>_xlfn.IFNA(INDEX(Draft2018[Current Contract],MATCH(RosterPlan25[[#This Row],[PLAYER]],Draft2018[PLAYER],0)),"Undrafted")</f>
        <v>Auction</v>
      </c>
      <c r="H258" s="42">
        <f>IF(RosterPlan25[[#This Row],[Contract]]="Rookie","",2018+3-_xlfn.IFNA(INDEX(Draft2018[Net Keeper Count],MATCH(RosterPlan25[[#This Row],[PLAYER]],Draft2018[PLAYER],0)),0))</f>
        <v>2019</v>
      </c>
      <c r="I258" s="42">
        <f>ROUNDDOWN(RosterPlan25[[#This Row],[Optimal $]]*IF(RosterPlan25[Contract]="Rookie",0.3,0.15),0)</f>
        <v>0</v>
      </c>
      <c r="J258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58" s="38">
        <f>_xlfn.IFNA(IF(RosterPlan25[[#This Row],[POS]]="K",0,INDEX(Proj2019[VARG],MATCH(RosterPlan25[[#This Row],[PLAYER]],Proj2019[PLAYER],0))),0)</f>
        <v>0.37087500000000517</v>
      </c>
      <c r="L258" s="39"/>
      <c r="M258" s="36">
        <f>_xlfn.IFNA(INDEX(Draft2018[Net Keeper Count],MATCH(RosterPlan25[[#This Row],[PLAYER]],Draft2018[PLAYER],0)),0)+IF(RosterPlan25[[#This Row],[KEEPER / RFA]]="K",1,0)</f>
        <v>2</v>
      </c>
      <c r="N258" s="39"/>
      <c r="O258" s="36">
        <f>IF(RosterPlan25[[#This Row],[VAR/G]]&gt;0,ROUND($W$29*RosterPlan25[[#This Row],[VAR/G]],0),0)+1</f>
        <v>5</v>
      </c>
      <c r="P258" s="36">
        <f>RosterPlan25[[#This Row],[Optimal $]]-RosterPlan25[[#This Row],[2019 $]]</f>
        <v>1</v>
      </c>
      <c r="Q258" s="36">
        <f>IF(OR(RosterPlan25[[#This Row],[SOURCE]]="Rookie",RosterPlan25[[#This Row],[POS]]="K"),0,RosterPlan25[[#This Row],[VAR/G]]+3.3)</f>
        <v>3.670875000000005</v>
      </c>
      <c r="R258" s="36">
        <f>IF(RosterPlan25[[#This Row],[VAW/G]]&gt;0,ROUND(RosterPlan25[[#This Row],[VAW/G]]*$W$56,0)+1,1)</f>
        <v>19</v>
      </c>
      <c r="S258" s="43">
        <f>RosterPlan25[[#This Row],[VAWG Market $]]-_xlfn.IFNA(RosterPlan25[[#This Row],[2019 $]],1)</f>
        <v>15</v>
      </c>
      <c r="T258" s="36">
        <f>IF(RosterPlan25[[#This Row],[VAR/G]]&gt;0,1+ROUND(RosterPlan25[[#This Row],[VAR/G]]*IF(RosterPlan25[[#This Row],[KEEPER / RFA]]="K",($W$34+RosterPlan25[[#This Row],[2019 $]]-1)/($W$25+RosterPlan25[[#This Row],[VAR/G]]),$W$35),0),1)</f>
        <v>7</v>
      </c>
      <c r="AK258"/>
      <c r="AL258"/>
      <c r="AM258"/>
      <c r="AN258"/>
      <c r="AO258"/>
      <c r="AP258"/>
    </row>
    <row r="259" spans="1:42" x14ac:dyDescent="0.3">
      <c r="A259" s="36" t="str">
        <f>INDEX(CompositeRoster[display_name],MATCH(RosterPlan25[[#This Row],[PLAYER]],CompositeRoster[full_name],0))</f>
        <v>Tabackerack</v>
      </c>
      <c r="B259" t="s">
        <v>6161</v>
      </c>
      <c r="C259" t="str">
        <f>INDEX(CompositeRoster[team],MATCH(RosterPlan25[[#This Row],[PLAYER]],CompositeRoster[full_name],0))&amp;""</f>
        <v>PHI</v>
      </c>
      <c r="D259" t="str">
        <f>INDEX(CompositeRoster[position],MATCH(RosterPlan25[[#This Row],[PLAYER]],CompositeRoster[full_name],0))&amp;""</f>
        <v>RB</v>
      </c>
      <c r="E259" s="36" t="str">
        <f>INDEX(CompositeRoster[source],MATCH(RosterPlan25[[#This Row],[PLAYER]],CompositeRoster[full_name],0))</f>
        <v>Roster</v>
      </c>
      <c r="F259" s="42">
        <f>_xlfn.IFNA(INDEX(Draft2018[PRICE], MATCH(RosterPlan25[[#This Row],[PLAYER]],Draft2018[PLAYER],0)),0)</f>
        <v>23</v>
      </c>
      <c r="G259" s="42" t="str">
        <f>_xlfn.IFNA(INDEX(Draft2018[Current Contract],MATCH(RosterPlan25[[#This Row],[PLAYER]],Draft2018[PLAYER],0)),"Undrafted")</f>
        <v>Rookie</v>
      </c>
      <c r="H259" s="42" t="str">
        <f>IF(RosterPlan25[[#This Row],[Contract]]="Rookie","",2018+3-_xlfn.IFNA(INDEX(Draft2018[Net Keeper Count],MATCH(RosterPlan25[[#This Row],[PLAYER]],Draft2018[PLAYER],0)),0))</f>
        <v/>
      </c>
      <c r="I259" s="42">
        <f>ROUNDDOWN(RosterPlan25[[#This Row],[Optimal $]]*IF(RosterPlan25[Contract]="Rookie",0.3,0.15),0)</f>
        <v>0</v>
      </c>
      <c r="J259" s="36">
        <f>IF(RosterPlan25[[#This Row],[SOURCE]]="Draft",INDEX(draft_2019[salary],MATCH(RosterPlan25[[#This Row],[PLAYER]],draft_2019[placeholder_name],0)),MAX(RosterPlan25[[#This Row],[Current $]]+RosterPlan25[[#This Row],[$↑ VAR]],1))</f>
        <v>23</v>
      </c>
      <c r="K259" s="38">
        <f>_xlfn.IFNA(IF(RosterPlan25[[#This Row],[POS]]="K",0,INDEX(Proj2019[VARG],MATCH(RosterPlan25[[#This Row],[PLAYER]],Proj2019[PLAYER],0))),0)</f>
        <v>4.0624999999998579E-2</v>
      </c>
      <c r="L259" s="39"/>
      <c r="M259" s="36">
        <f>_xlfn.IFNA(INDEX(Draft2018[Net Keeper Count],MATCH(RosterPlan25[[#This Row],[PLAYER]],Draft2018[PLAYER],0)),0)+IF(RosterPlan25[[#This Row],[KEEPER / RFA]]="K",1,0)</f>
        <v>2</v>
      </c>
      <c r="N259" s="39"/>
      <c r="O259">
        <f>IF(RosterPlan25[[#This Row],[VAR/G]]&gt;0,ROUND($W$29*RosterPlan25[[#This Row],[VAR/G]],0),0)+1</f>
        <v>1</v>
      </c>
      <c r="P259" s="36">
        <f>RosterPlan25[[#This Row],[Optimal $]]-RosterPlan25[[#This Row],[2019 $]]</f>
        <v>-22</v>
      </c>
      <c r="Q259" s="36">
        <f>IF(OR(RosterPlan25[[#This Row],[SOURCE]]="Rookie",RosterPlan25[[#This Row],[POS]]="K"),0,RosterPlan25[[#This Row],[VAR/G]]+3.3)</f>
        <v>3.3406249999999984</v>
      </c>
      <c r="R259" s="36">
        <f>IF(RosterPlan25[[#This Row],[VAW/G]]&gt;0,ROUND(RosterPlan25[[#This Row],[VAW/G]]*$W$56,0)+1,1)</f>
        <v>17</v>
      </c>
      <c r="S259" s="43">
        <f>RosterPlan25[[#This Row],[VAWG Market $]]-_xlfn.IFNA(RosterPlan25[[#This Row],[2019 $]],1)</f>
        <v>-6</v>
      </c>
      <c r="T259" s="36">
        <f>IF(RosterPlan25[[#This Row],[VAR/G]]&gt;0,1+ROUND(RosterPlan25[[#This Row],[VAR/G]]*IF(RosterPlan25[[#This Row],[KEEPER / RFA]]="K",($W$34+RosterPlan25[[#This Row],[2019 $]]-1)/($W$25+RosterPlan25[[#This Row],[VAR/G]]),$W$35),0),1)</f>
        <v>2</v>
      </c>
      <c r="AK259"/>
      <c r="AL259"/>
      <c r="AM259"/>
      <c r="AN259"/>
      <c r="AO259"/>
      <c r="AP259"/>
    </row>
    <row r="260" spans="1:42" x14ac:dyDescent="0.3">
      <c r="A260" s="36" t="str">
        <f>INDEX(CompositeRoster[display_name],MATCH(RosterPlan25[[#This Row],[PLAYER]],CompositeRoster[full_name],0))</f>
        <v>Tabackerack</v>
      </c>
      <c r="B260" t="s">
        <v>526</v>
      </c>
      <c r="C260" t="str">
        <f>INDEX(CompositeRoster[team],MATCH(RosterPlan25[[#This Row],[PLAYER]],CompositeRoster[full_name],0))&amp;""</f>
        <v>MIA</v>
      </c>
      <c r="D260" t="str">
        <f>INDEX(CompositeRoster[position],MATCH(RosterPlan25[[#This Row],[PLAYER]],CompositeRoster[full_name],0))&amp;""</f>
        <v>WR</v>
      </c>
      <c r="E260" t="str">
        <f>INDEX(CompositeRoster[source],MATCH(RosterPlan25[[#This Row],[PLAYER]],CompositeRoster[full_name],0))</f>
        <v>Roster</v>
      </c>
      <c r="F260" s="42">
        <f>_xlfn.IFNA(INDEX(Draft2018[PRICE], MATCH(RosterPlan25[[#This Row],[PLAYER]],Draft2018[PLAYER],0)),0)</f>
        <v>0</v>
      </c>
      <c r="G260" s="42" t="str">
        <f>_xlfn.IFNA(INDEX(Draft2018[Current Contract],MATCH(RosterPlan25[[#This Row],[PLAYER]],Draft2018[PLAYER],0)),"Undrafted")</f>
        <v>Undrafted</v>
      </c>
      <c r="H260" s="42">
        <f>IF(RosterPlan25[[#This Row],[Contract]]="Rookie","",2018+3-_xlfn.IFNA(INDEX(Draft2018[Net Keeper Count],MATCH(RosterPlan25[[#This Row],[PLAYER]],Draft2018[PLAYER],0)),0))</f>
        <v>2021</v>
      </c>
      <c r="I260" s="42">
        <f>ROUNDDOWN(RosterPlan25[[#This Row],[Optimal $]]*IF(RosterPlan25[Contract]="Rookie",0.3,0.15),0)</f>
        <v>0</v>
      </c>
      <c r="J260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60" s="38">
        <f>_xlfn.IFNA(IF(RosterPlan25[[#This Row],[POS]]="K",0,INDEX(Proj2019[VARG],MATCH(RosterPlan25[[#This Row],[PLAYER]],Proj2019[PLAYER],0))),0)</f>
        <v>0</v>
      </c>
      <c r="L260" s="39" t="s">
        <v>439</v>
      </c>
      <c r="M260">
        <f>_xlfn.IFNA(INDEX(Draft2018[Net Keeper Count],MATCH(RosterPlan25[[#This Row],[PLAYER]],Draft2018[PLAYER],0)),0)+IF(RosterPlan25[[#This Row],[KEEPER / RFA]]="K",1,0)</f>
        <v>1</v>
      </c>
      <c r="N260" s="39"/>
      <c r="O260">
        <f>IF(RosterPlan25[[#This Row],[VAR/G]]&gt;0,ROUND($W$29*RosterPlan25[[#This Row],[VAR/G]],0),0)+1</f>
        <v>1</v>
      </c>
      <c r="P260" s="36">
        <f>RosterPlan25[[#This Row],[Optimal $]]-RosterPlan25[[#This Row],[2019 $]]</f>
        <v>0</v>
      </c>
      <c r="Q260" s="36">
        <f>IF(OR(RosterPlan25[[#This Row],[SOURCE]]="Rookie",RosterPlan25[[#This Row],[POS]]="K"),0,RosterPlan25[[#This Row],[VAR/G]]+3.3)</f>
        <v>3.3</v>
      </c>
      <c r="R260" s="36">
        <f>IF(RosterPlan25[[#This Row],[VAW/G]]&gt;0,ROUND(RosterPlan25[[#This Row],[VAW/G]]*$W$56,0)+1,1)</f>
        <v>17</v>
      </c>
      <c r="S260" s="43">
        <f>RosterPlan25[[#This Row],[VAWG Market $]]-_xlfn.IFNA(RosterPlan25[[#This Row],[2019 $]],1)</f>
        <v>16</v>
      </c>
      <c r="T26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0"/>
      <c r="AL260"/>
      <c r="AM260"/>
      <c r="AN260"/>
      <c r="AO260"/>
      <c r="AP260"/>
    </row>
    <row r="261" spans="1:42" x14ac:dyDescent="0.3">
      <c r="A261" s="36" t="str">
        <f>INDEX(CompositeRoster[display_name],MATCH(RosterPlan25[[#This Row],[PLAYER]],CompositeRoster[full_name],0))</f>
        <v>Tabackerack</v>
      </c>
      <c r="B261" t="s">
        <v>4772</v>
      </c>
      <c r="C261" t="str">
        <f>INDEX(CompositeRoster[team],MATCH(RosterPlan25[[#This Row],[PLAYER]],CompositeRoster[full_name],0))&amp;""</f>
        <v/>
      </c>
      <c r="D261" t="str">
        <f>INDEX(CompositeRoster[position],MATCH(RosterPlan25[[#This Row],[PLAYER]],CompositeRoster[full_name],0))&amp;""</f>
        <v>RB</v>
      </c>
      <c r="E261" t="str">
        <f>INDEX(CompositeRoster[source],MATCH(RosterPlan25[[#This Row],[PLAYER]],CompositeRoster[full_name],0))</f>
        <v>Roster</v>
      </c>
      <c r="F261" s="42">
        <f>_xlfn.IFNA(INDEX(Draft2018[PRICE], MATCH(RosterPlan25[[#This Row],[PLAYER]],Draft2018[PLAYER],0)),0)</f>
        <v>4</v>
      </c>
      <c r="G261" s="42" t="str">
        <f>_xlfn.IFNA(INDEX(Draft2018[Current Contract],MATCH(RosterPlan25[[#This Row],[PLAYER]],Draft2018[PLAYER],0)),"Undrafted")</f>
        <v>Undrafted</v>
      </c>
      <c r="H261" s="42">
        <f>IF(RosterPlan25[[#This Row],[Contract]]="Rookie","",2018+3-_xlfn.IFNA(INDEX(Draft2018[Net Keeper Count],MATCH(RosterPlan25[[#This Row],[PLAYER]],Draft2018[PLAYER],0)),0))</f>
        <v>2020</v>
      </c>
      <c r="I261" s="42">
        <f>ROUNDDOWN(RosterPlan25[[#This Row],[Optimal $]]*IF(RosterPlan25[Contract]="Rookie",0.3,0.15),0)</f>
        <v>0</v>
      </c>
      <c r="J261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61" s="38">
        <f>_xlfn.IFNA(IF(RosterPlan25[[#This Row],[POS]]="K",0,INDEX(Proj2019[VARG],MATCH(RosterPlan25[[#This Row],[PLAYER]],Proj2019[PLAYER],0))),0)</f>
        <v>0</v>
      </c>
      <c r="L261" s="39" t="s">
        <v>439</v>
      </c>
      <c r="M261">
        <f>_xlfn.IFNA(INDEX(Draft2018[Net Keeper Count],MATCH(RosterPlan25[[#This Row],[PLAYER]],Draft2018[PLAYER],0)),0)+IF(RosterPlan25[[#This Row],[KEEPER / RFA]]="K",1,0)</f>
        <v>2</v>
      </c>
      <c r="N261" s="39"/>
      <c r="O261" s="36">
        <f>IF(RosterPlan25[[#This Row],[VAR/G]]&gt;0,ROUND($W$29*RosterPlan25[[#This Row],[VAR/G]],0),0)+1</f>
        <v>1</v>
      </c>
      <c r="P261" s="36">
        <f>RosterPlan25[[#This Row],[Optimal $]]-RosterPlan25[[#This Row],[2019 $]]</f>
        <v>-3</v>
      </c>
      <c r="Q261" s="36">
        <f>IF(OR(RosterPlan25[[#This Row],[SOURCE]]="Rookie",RosterPlan25[[#This Row],[POS]]="K"),0,RosterPlan25[[#This Row],[VAR/G]]+3.3)</f>
        <v>3.3</v>
      </c>
      <c r="R261" s="36">
        <f>IF(RosterPlan25[[#This Row],[VAW/G]]&gt;0,ROUND(RosterPlan25[[#This Row],[VAW/G]]*$W$56,0)+1,1)</f>
        <v>17</v>
      </c>
      <c r="S261" s="43">
        <f>RosterPlan25[[#This Row],[VAWG Market $]]-_xlfn.IFNA(RosterPlan25[[#This Row],[2019 $]],1)</f>
        <v>13</v>
      </c>
      <c r="T26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1"/>
      <c r="AL261"/>
      <c r="AM261"/>
      <c r="AN261"/>
      <c r="AO261"/>
      <c r="AP261"/>
    </row>
    <row r="262" spans="1:42" x14ac:dyDescent="0.3">
      <c r="A262" s="36" t="str">
        <f>INDEX(CompositeRoster[display_name],MATCH(RosterPlan25[[#This Row],[PLAYER]],CompositeRoster[full_name],0))</f>
        <v>Tabackerack</v>
      </c>
      <c r="B262" t="s">
        <v>10036</v>
      </c>
      <c r="C262" t="str">
        <f>INDEX(CompositeRoster[team],MATCH(RosterPlan25[[#This Row],[PLAYER]],CompositeRoster[full_name],0))&amp;""</f>
        <v>CHI</v>
      </c>
      <c r="D262" t="str">
        <f>INDEX(CompositeRoster[position],MATCH(RosterPlan25[[#This Row],[PLAYER]],CompositeRoster[full_name],0))&amp;""</f>
        <v>WR</v>
      </c>
      <c r="E262" t="str">
        <f>INDEX(CompositeRoster[source],MATCH(RosterPlan25[[#This Row],[PLAYER]],CompositeRoster[full_name],0))</f>
        <v>Roster</v>
      </c>
      <c r="F262" s="42">
        <f>_xlfn.IFNA(INDEX(Draft2018[PRICE], MATCH(RosterPlan25[[#This Row],[PLAYER]],Draft2018[PLAYER],0)),0)</f>
        <v>4</v>
      </c>
      <c r="G262" s="42" t="str">
        <f>_xlfn.IFNA(INDEX(Draft2018[Current Contract],MATCH(RosterPlan25[[#This Row],[PLAYER]],Draft2018[PLAYER],0)),"Undrafted")</f>
        <v>Rookie</v>
      </c>
      <c r="H262" s="42" t="str">
        <f>IF(RosterPlan25[[#This Row],[Contract]]="Rookie","",2018+3-_xlfn.IFNA(INDEX(Draft2018[Net Keeper Count],MATCH(RosterPlan25[[#This Row],[PLAYER]],Draft2018[PLAYER],0)),0))</f>
        <v/>
      </c>
      <c r="I262" s="42">
        <f>ROUNDDOWN(RosterPlan25[[#This Row],[Optimal $]]*IF(RosterPlan25[Contract]="Rookie",0.3,0.15),0)</f>
        <v>0</v>
      </c>
      <c r="J262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62" s="38">
        <f>_xlfn.IFNA(IF(RosterPlan25[[#This Row],[POS]]="K",0,INDEX(Proj2019[VARG],MATCH(RosterPlan25[[#This Row],[PLAYER]],Proj2019[PLAYER],0))),0)</f>
        <v>0</v>
      </c>
      <c r="L262" s="39" t="s">
        <v>439</v>
      </c>
      <c r="M262">
        <f>_xlfn.IFNA(INDEX(Draft2018[Net Keeper Count],MATCH(RosterPlan25[[#This Row],[PLAYER]],Draft2018[PLAYER],0)),0)+IF(RosterPlan25[[#This Row],[KEEPER / RFA]]="K",1,0)</f>
        <v>1</v>
      </c>
      <c r="N262" s="39"/>
      <c r="O262" s="36">
        <f>IF(RosterPlan25[[#This Row],[VAR/G]]&gt;0,ROUND($W$29*RosterPlan25[[#This Row],[VAR/G]],0),0)+1</f>
        <v>1</v>
      </c>
      <c r="P262" s="36">
        <f>RosterPlan25[[#This Row],[Optimal $]]-RosterPlan25[[#This Row],[2019 $]]</f>
        <v>-3</v>
      </c>
      <c r="Q262" s="36">
        <f>IF(OR(RosterPlan25[[#This Row],[SOURCE]]="Rookie",RosterPlan25[[#This Row],[POS]]="K"),0,RosterPlan25[[#This Row],[VAR/G]]+3.3)</f>
        <v>3.3</v>
      </c>
      <c r="R262" s="36">
        <f>IF(RosterPlan25[[#This Row],[VAW/G]]&gt;0,ROUND(RosterPlan25[[#This Row],[VAW/G]]*$W$56,0)+1,1)</f>
        <v>17</v>
      </c>
      <c r="S262" s="43">
        <f>RosterPlan25[[#This Row],[VAWG Market $]]-_xlfn.IFNA(RosterPlan25[[#This Row],[2019 $]],1)</f>
        <v>13</v>
      </c>
      <c r="T26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2"/>
      <c r="AL262"/>
      <c r="AM262"/>
      <c r="AN262"/>
      <c r="AO262"/>
      <c r="AP262"/>
    </row>
    <row r="263" spans="1:42" x14ac:dyDescent="0.3">
      <c r="A263" s="36" t="str">
        <f>INDEX(CompositeRoster[display_name],MATCH(RosterPlan25[[#This Row],[PLAYER]],CompositeRoster[full_name],0))</f>
        <v>Tabackerack</v>
      </c>
      <c r="B263" t="s">
        <v>7723</v>
      </c>
      <c r="C263" t="str">
        <f>INDEX(CompositeRoster[team],MATCH(RosterPlan25[[#This Row],[PLAYER]],CompositeRoster[full_name],0))&amp;""</f>
        <v>DAL</v>
      </c>
      <c r="D263" t="str">
        <f>INDEX(CompositeRoster[position],MATCH(RosterPlan25[[#This Row],[PLAYER]],CompositeRoster[full_name],0))&amp;""</f>
        <v>K</v>
      </c>
      <c r="E263" s="36" t="str">
        <f>INDEX(CompositeRoster[source],MATCH(RosterPlan25[[#This Row],[PLAYER]],CompositeRoster[full_name],0))</f>
        <v>Roster</v>
      </c>
      <c r="F263" s="42">
        <f>_xlfn.IFNA(INDEX(Draft2018[PRICE], MATCH(RosterPlan25[[#This Row],[PLAYER]],Draft2018[PLAYER],0)),0)</f>
        <v>0</v>
      </c>
      <c r="G263" s="42" t="str">
        <f>_xlfn.IFNA(INDEX(Draft2018[Current Contract],MATCH(RosterPlan25[[#This Row],[PLAYER]],Draft2018[PLAYER],0)),"Undrafted")</f>
        <v>Undrafted</v>
      </c>
      <c r="H263" s="42">
        <f>IF(RosterPlan25[[#This Row],[Contract]]="Rookie","",2018+3-_xlfn.IFNA(INDEX(Draft2018[Net Keeper Count],MATCH(RosterPlan25[[#This Row],[PLAYER]],Draft2018[PLAYER],0)),0))</f>
        <v>2021</v>
      </c>
      <c r="I263" s="42">
        <f>ROUNDDOWN(RosterPlan25[[#This Row],[Optimal $]]*IF(RosterPlan25[Contract]="Rookie",0.3,0.15),0)</f>
        <v>0</v>
      </c>
      <c r="J26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63" s="38">
        <f>_xlfn.IFNA(IF(RosterPlan25[[#This Row],[POS]]="K",0,INDEX(Proj2019[VARG],MATCH(RosterPlan25[[#This Row],[PLAYER]],Proj2019[PLAYER],0))),0)</f>
        <v>0</v>
      </c>
      <c r="L263" s="39" t="s">
        <v>439</v>
      </c>
      <c r="M263" s="36">
        <f>_xlfn.IFNA(INDEX(Draft2018[Net Keeper Count],MATCH(RosterPlan25[[#This Row],[PLAYER]],Draft2018[PLAYER],0)),0)+IF(RosterPlan25[[#This Row],[KEEPER / RFA]]="K",1,0)</f>
        <v>1</v>
      </c>
      <c r="N263" s="39"/>
      <c r="O263">
        <f>IF(RosterPlan25[[#This Row],[VAR/G]]&gt;0,ROUND($W$29*RosterPlan25[[#This Row],[VAR/G]],0),0)+1</f>
        <v>1</v>
      </c>
      <c r="P263" s="36">
        <f>RosterPlan25[[#This Row],[Optimal $]]-RosterPlan25[[#This Row],[2019 $]]</f>
        <v>0</v>
      </c>
      <c r="Q263" s="36">
        <f>IF(OR(RosterPlan25[[#This Row],[SOURCE]]="Rookie",RosterPlan25[[#This Row],[POS]]="K"),0,RosterPlan25[[#This Row],[VAR/G]]+3.3)</f>
        <v>0</v>
      </c>
      <c r="R263" s="36">
        <f>IF(RosterPlan25[[#This Row],[VAW/G]]&gt;0,ROUND(RosterPlan25[[#This Row],[VAW/G]]*$W$56,0)+1,1)</f>
        <v>1</v>
      </c>
      <c r="S263" s="43">
        <f>RosterPlan25[[#This Row],[VAWG Market $]]-_xlfn.IFNA(RosterPlan25[[#This Row],[2019 $]],1)</f>
        <v>0</v>
      </c>
      <c r="T26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3"/>
      <c r="AL263"/>
      <c r="AM263"/>
      <c r="AN263"/>
      <c r="AO263"/>
      <c r="AP263"/>
    </row>
    <row r="264" spans="1:42" x14ac:dyDescent="0.3">
      <c r="A264" s="36" t="str">
        <f>INDEX(CompositeRoster[display_name],MATCH(RosterPlan25[[#This Row],[PLAYER]],CompositeRoster[full_name],0))</f>
        <v>Tabackerack</v>
      </c>
      <c r="B264" t="s">
        <v>8297</v>
      </c>
      <c r="C264" t="str">
        <f>INDEX(CompositeRoster[team],MATCH(RosterPlan25[[#This Row],[PLAYER]],CompositeRoster[full_name],0))&amp;""</f>
        <v>JAX</v>
      </c>
      <c r="D264" t="str">
        <f>INDEX(CompositeRoster[position],MATCH(RosterPlan25[[#This Row],[PLAYER]],CompositeRoster[full_name],0))&amp;""</f>
        <v>WR</v>
      </c>
      <c r="E264" s="36" t="str">
        <f>INDEX(CompositeRoster[source],MATCH(RosterPlan25[[#This Row],[PLAYER]],CompositeRoster[full_name],0))</f>
        <v>Roster</v>
      </c>
      <c r="F264" s="42">
        <f>_xlfn.IFNA(INDEX(Draft2018[PRICE], MATCH(RosterPlan25[[#This Row],[PLAYER]],Draft2018[PLAYER],0)),0)</f>
        <v>2</v>
      </c>
      <c r="G264" s="42" t="str">
        <f>_xlfn.IFNA(INDEX(Draft2018[Current Contract],MATCH(RosterPlan25[[#This Row],[PLAYER]],Draft2018[PLAYER],0)),"Undrafted")</f>
        <v>Rookie</v>
      </c>
      <c r="H264" s="42" t="str">
        <f>IF(RosterPlan25[[#This Row],[Contract]]="Rookie","",2018+3-_xlfn.IFNA(INDEX(Draft2018[Net Keeper Count],MATCH(RosterPlan25[[#This Row],[PLAYER]],Draft2018[PLAYER],0)),0))</f>
        <v/>
      </c>
      <c r="I264" s="42">
        <f>ROUNDDOWN(RosterPlan25[[#This Row],[Optimal $]]*IF(RosterPlan25[Contract]="Rookie",0.3,0.15),0)</f>
        <v>0</v>
      </c>
      <c r="J264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64" s="38">
        <f>_xlfn.IFNA(IF(RosterPlan25[[#This Row],[POS]]="K",0,INDEX(Proj2019[VARG],MATCH(RosterPlan25[[#This Row],[PLAYER]],Proj2019[PLAYER],0))),0)</f>
        <v>0</v>
      </c>
      <c r="L264" s="39" t="s">
        <v>439</v>
      </c>
      <c r="M264" s="36">
        <f>_xlfn.IFNA(INDEX(Draft2018[Net Keeper Count],MATCH(RosterPlan25[[#This Row],[PLAYER]],Draft2018[PLAYER],0)),0)+IF(RosterPlan25[[#This Row],[KEEPER / RFA]]="K",1,0)</f>
        <v>1</v>
      </c>
      <c r="N264" s="39"/>
      <c r="O264">
        <f>IF(RosterPlan25[[#This Row],[VAR/G]]&gt;0,ROUND($W$29*RosterPlan25[[#This Row],[VAR/G]],0),0)+1</f>
        <v>1</v>
      </c>
      <c r="P264" s="36">
        <f>RosterPlan25[[#This Row],[Optimal $]]-RosterPlan25[[#This Row],[2019 $]]</f>
        <v>-1</v>
      </c>
      <c r="Q264" s="36">
        <f>IF(OR(RosterPlan25[[#This Row],[SOURCE]]="Rookie",RosterPlan25[[#This Row],[POS]]="K"),0,RosterPlan25[[#This Row],[VAR/G]]+3.3)</f>
        <v>3.3</v>
      </c>
      <c r="R264" s="36">
        <f>IF(RosterPlan25[[#This Row],[VAW/G]]&gt;0,ROUND(RosterPlan25[[#This Row],[VAW/G]]*$W$56,0)+1,1)</f>
        <v>17</v>
      </c>
      <c r="S264" s="43">
        <f>RosterPlan25[[#This Row],[VAWG Market $]]-_xlfn.IFNA(RosterPlan25[[#This Row],[2019 $]],1)</f>
        <v>15</v>
      </c>
      <c r="T26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4"/>
      <c r="AL264"/>
      <c r="AM264"/>
      <c r="AN264"/>
      <c r="AO264"/>
      <c r="AP264"/>
    </row>
    <row r="265" spans="1:42" x14ac:dyDescent="0.3">
      <c r="A265" s="36" t="str">
        <f>INDEX(CompositeRoster[display_name],MATCH(RosterPlan25[[#This Row],[PLAYER]],CompositeRoster[full_name],0))</f>
        <v>Tabackerack</v>
      </c>
      <c r="B265" t="s">
        <v>7266</v>
      </c>
      <c r="C265" t="str">
        <f>INDEX(CompositeRoster[team],MATCH(RosterPlan25[[#This Row],[PLAYER]],CompositeRoster[full_name],0))&amp;""</f>
        <v/>
      </c>
      <c r="D265" t="str">
        <f>INDEX(CompositeRoster[position],MATCH(RosterPlan25[[#This Row],[PLAYER]],CompositeRoster[full_name],0))&amp;""</f>
        <v>WR</v>
      </c>
      <c r="E265" s="36" t="str">
        <f>INDEX(CompositeRoster[source],MATCH(RosterPlan25[[#This Row],[PLAYER]],CompositeRoster[full_name],0))</f>
        <v>Roster</v>
      </c>
      <c r="F265" s="42">
        <f>_xlfn.IFNA(INDEX(Draft2018[PRICE], MATCH(RosterPlan25[[#This Row],[PLAYER]],Draft2018[PLAYER],0)),0)</f>
        <v>18</v>
      </c>
      <c r="G265" s="42" t="str">
        <f>_xlfn.IFNA(INDEX(Draft2018[Current Contract],MATCH(RosterPlan25[[#This Row],[PLAYER]],Draft2018[PLAYER],0)),"Undrafted")</f>
        <v>Auction</v>
      </c>
      <c r="H265" s="42">
        <f>IF(RosterPlan25[[#This Row],[Contract]]="Rookie","",2018+3-_xlfn.IFNA(INDEX(Draft2018[Net Keeper Count],MATCH(RosterPlan25[[#This Row],[PLAYER]],Draft2018[PLAYER],0)),0))</f>
        <v>2019</v>
      </c>
      <c r="I265" s="42">
        <f>ROUNDDOWN(RosterPlan25[[#This Row],[Optimal $]]*IF(RosterPlan25[Contract]="Rookie",0.3,0.15),0)</f>
        <v>0</v>
      </c>
      <c r="J265" s="36">
        <f>IF(RosterPlan25[[#This Row],[SOURCE]]="Draft",INDEX(draft_2019[salary],MATCH(RosterPlan25[[#This Row],[PLAYER]],draft_2019[placeholder_name],0)),MAX(RosterPlan25[[#This Row],[Current $]]+RosterPlan25[[#This Row],[$↑ VAR]],1))</f>
        <v>18</v>
      </c>
      <c r="K265" s="38">
        <f>_xlfn.IFNA(IF(RosterPlan25[[#This Row],[POS]]="K",0,INDEX(Proj2019[VARG],MATCH(RosterPlan25[[#This Row],[PLAYER]],Proj2019[PLAYER],0))),0)</f>
        <v>0</v>
      </c>
      <c r="L265" s="39"/>
      <c r="M265" s="36">
        <f>_xlfn.IFNA(INDEX(Draft2018[Net Keeper Count],MATCH(RosterPlan25[[#This Row],[PLAYER]],Draft2018[PLAYER],0)),0)+IF(RosterPlan25[[#This Row],[KEEPER / RFA]]="K",1,0)</f>
        <v>2</v>
      </c>
      <c r="N265" s="39"/>
      <c r="O265">
        <f>IF(RosterPlan25[[#This Row],[VAR/G]]&gt;0,ROUND($W$29*RosterPlan25[[#This Row],[VAR/G]],0),0)+1</f>
        <v>1</v>
      </c>
      <c r="P265" s="36">
        <f>RosterPlan25[[#This Row],[Optimal $]]-RosterPlan25[[#This Row],[2019 $]]</f>
        <v>-17</v>
      </c>
      <c r="Q265" s="36">
        <f>IF(OR(RosterPlan25[[#This Row],[SOURCE]]="Rookie",RosterPlan25[[#This Row],[POS]]="K"),0,RosterPlan25[[#This Row],[VAR/G]]+3.3)</f>
        <v>3.3</v>
      </c>
      <c r="R265" s="36">
        <f>IF(RosterPlan25[[#This Row],[VAW/G]]&gt;0,ROUND(RosterPlan25[[#This Row],[VAW/G]]*$W$56,0)+1,1)</f>
        <v>17</v>
      </c>
      <c r="S265" s="43">
        <f>RosterPlan25[[#This Row],[VAWG Market $]]-_xlfn.IFNA(RosterPlan25[[#This Row],[2019 $]],1)</f>
        <v>-1</v>
      </c>
      <c r="T26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5"/>
      <c r="AL265"/>
      <c r="AM265"/>
      <c r="AN265"/>
      <c r="AO265"/>
      <c r="AP265"/>
    </row>
    <row r="266" spans="1:42" x14ac:dyDescent="0.3">
      <c r="A266" s="36" t="str">
        <f>INDEX(CompositeRoster[display_name],MATCH(RosterPlan25[[#This Row],[PLAYER]],CompositeRoster[full_name],0))</f>
        <v>Tabackerack</v>
      </c>
      <c r="B266" t="s">
        <v>10753</v>
      </c>
      <c r="C266" t="str">
        <f>INDEX(CompositeRoster[team],MATCH(RosterPlan25[[#This Row],[PLAYER]],CompositeRoster[full_name],0))&amp;""</f>
        <v>PHI</v>
      </c>
      <c r="D266" t="str">
        <f>INDEX(CompositeRoster[position],MATCH(RosterPlan25[[#This Row],[PLAYER]],CompositeRoster[full_name],0))&amp;""</f>
        <v>RB</v>
      </c>
      <c r="E266" t="str">
        <f>INDEX(CompositeRoster[source],MATCH(RosterPlan25[[#This Row],[PLAYER]],CompositeRoster[full_name],0))</f>
        <v>Roster</v>
      </c>
      <c r="F266" s="42">
        <f>_xlfn.IFNA(INDEX(Draft2018[PRICE], MATCH(RosterPlan25[[#This Row],[PLAYER]],Draft2018[PLAYER],0)),0)</f>
        <v>1</v>
      </c>
      <c r="G266" s="42" t="str">
        <f>_xlfn.IFNA(INDEX(Draft2018[Current Contract],MATCH(RosterPlan25[[#This Row],[PLAYER]],Draft2018[PLAYER],0)),"Undrafted")</f>
        <v>Rookie</v>
      </c>
      <c r="H266" s="42" t="str">
        <f>IF(RosterPlan25[[#This Row],[Contract]]="Rookie","",2018+3-_xlfn.IFNA(INDEX(Draft2018[Net Keeper Count],MATCH(RosterPlan25[[#This Row],[PLAYER]],Draft2018[PLAYER],0)),0))</f>
        <v/>
      </c>
      <c r="I266" s="42">
        <f>ROUNDDOWN(RosterPlan25[[#This Row],[Optimal $]]*IF(RosterPlan25[Contract]="Rookie",0.3,0.15),0)</f>
        <v>0</v>
      </c>
      <c r="J26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66" s="38">
        <f>_xlfn.IFNA(IF(RosterPlan25[[#This Row],[POS]]="K",0,INDEX(Proj2019[VARG],MATCH(RosterPlan25[[#This Row],[PLAYER]],Proj2019[PLAYER],0))),0)</f>
        <v>0</v>
      </c>
      <c r="L266" s="39" t="s">
        <v>439</v>
      </c>
      <c r="M266">
        <f>_xlfn.IFNA(INDEX(Draft2018[Net Keeper Count],MATCH(RosterPlan25[[#This Row],[PLAYER]],Draft2018[PLAYER],0)),0)+IF(RosterPlan25[[#This Row],[KEEPER / RFA]]="K",1,0)</f>
        <v>1</v>
      </c>
      <c r="N266" s="39"/>
      <c r="O266" s="36">
        <f>IF(RosterPlan25[[#This Row],[VAR/G]]&gt;0,ROUND($W$29*RosterPlan25[[#This Row],[VAR/G]],0),0)+1</f>
        <v>1</v>
      </c>
      <c r="P266" s="36">
        <f>RosterPlan25[[#This Row],[Optimal $]]-RosterPlan25[[#This Row],[2019 $]]</f>
        <v>0</v>
      </c>
      <c r="Q266" s="36">
        <f>IF(OR(RosterPlan25[[#This Row],[SOURCE]]="Rookie",RosterPlan25[[#This Row],[POS]]="K"),0,RosterPlan25[[#This Row],[VAR/G]]+3.3)</f>
        <v>3.3</v>
      </c>
      <c r="R266" s="36">
        <f>IF(RosterPlan25[[#This Row],[VAW/G]]&gt;0,ROUND(RosterPlan25[[#This Row],[VAW/G]]*$W$56,0)+1,1)</f>
        <v>17</v>
      </c>
      <c r="S266" s="43">
        <f>RosterPlan25[[#This Row],[VAWG Market $]]-_xlfn.IFNA(RosterPlan25[[#This Row],[2019 $]],1)</f>
        <v>16</v>
      </c>
      <c r="T26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6"/>
      <c r="AL266"/>
      <c r="AM266"/>
      <c r="AN266"/>
      <c r="AO266"/>
      <c r="AP266"/>
    </row>
    <row r="267" spans="1:42" x14ac:dyDescent="0.3">
      <c r="A267" s="36" t="str">
        <f>INDEX(CompositeRoster[display_name],MATCH(RosterPlan25[[#This Row],[PLAYER]],CompositeRoster[full_name],0))</f>
        <v>Tabackerack</v>
      </c>
      <c r="B267" t="s">
        <v>2264</v>
      </c>
      <c r="C267" t="str">
        <f>INDEX(CompositeRoster[team],MATCH(RosterPlan25[[#This Row],[PLAYER]],CompositeRoster[full_name],0))&amp;""</f>
        <v>SF</v>
      </c>
      <c r="D267" t="str">
        <f>INDEX(CompositeRoster[position],MATCH(RosterPlan25[[#This Row],[PLAYER]],CompositeRoster[full_name],0))&amp;""</f>
        <v>WR</v>
      </c>
      <c r="E267" s="36" t="str">
        <f>INDEX(CompositeRoster[source],MATCH(RosterPlan25[[#This Row],[PLAYER]],CompositeRoster[full_name],0))</f>
        <v>Roster</v>
      </c>
      <c r="F267" s="42">
        <f>_xlfn.IFNA(INDEX(Draft2018[PRICE], MATCH(RosterPlan25[[#This Row],[PLAYER]],Draft2018[PLAYER],0)),0)</f>
        <v>1</v>
      </c>
      <c r="G267" s="42" t="str">
        <f>_xlfn.IFNA(INDEX(Draft2018[Current Contract],MATCH(RosterPlan25[[#This Row],[PLAYER]],Draft2018[PLAYER],0)),"Undrafted")</f>
        <v>Undrafted</v>
      </c>
      <c r="H267" s="42">
        <f>IF(RosterPlan25[[#This Row],[Contract]]="Rookie","",2018+3-_xlfn.IFNA(INDEX(Draft2018[Net Keeper Count],MATCH(RosterPlan25[[#This Row],[PLAYER]],Draft2018[PLAYER],0)),0))</f>
        <v>2020</v>
      </c>
      <c r="I267" s="42">
        <f>ROUNDDOWN(RosterPlan25[[#This Row],[Optimal $]]*IF(RosterPlan25[Contract]="Rookie",0.3,0.15),0)</f>
        <v>0</v>
      </c>
      <c r="J267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67" s="38">
        <f>_xlfn.IFNA(IF(RosterPlan25[[#This Row],[POS]]="K",0,INDEX(Proj2019[VARG],MATCH(RosterPlan25[[#This Row],[PLAYER]],Proj2019[PLAYER],0))),0)</f>
        <v>0</v>
      </c>
      <c r="L267" s="39" t="s">
        <v>439</v>
      </c>
      <c r="M267" s="36">
        <f>_xlfn.IFNA(INDEX(Draft2018[Net Keeper Count],MATCH(RosterPlan25[[#This Row],[PLAYER]],Draft2018[PLAYER],0)),0)+IF(RosterPlan25[[#This Row],[KEEPER / RFA]]="K",1,0)</f>
        <v>2</v>
      </c>
      <c r="N267" s="39"/>
      <c r="O267">
        <f>IF(RosterPlan25[[#This Row],[VAR/G]]&gt;0,ROUND($W$29*RosterPlan25[[#This Row],[VAR/G]],0),0)+1</f>
        <v>1</v>
      </c>
      <c r="P267" s="36">
        <f>RosterPlan25[[#This Row],[Optimal $]]-RosterPlan25[[#This Row],[2019 $]]</f>
        <v>0</v>
      </c>
      <c r="Q267" s="36">
        <f>IF(OR(RosterPlan25[[#This Row],[SOURCE]]="Rookie",RosterPlan25[[#This Row],[POS]]="K"),0,RosterPlan25[[#This Row],[VAR/G]]+3.3)</f>
        <v>3.3</v>
      </c>
      <c r="R267" s="36">
        <f>IF(RosterPlan25[[#This Row],[VAW/G]]&gt;0,ROUND(RosterPlan25[[#This Row],[VAW/G]]*$W$56,0)+1,1)</f>
        <v>17</v>
      </c>
      <c r="S267" s="43">
        <f>RosterPlan25[[#This Row],[VAWG Market $]]-_xlfn.IFNA(RosterPlan25[[#This Row],[2019 $]],1)</f>
        <v>16</v>
      </c>
      <c r="T26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7"/>
      <c r="AL267"/>
      <c r="AM267"/>
      <c r="AN267"/>
      <c r="AO267"/>
      <c r="AP267"/>
    </row>
    <row r="268" spans="1:42" x14ac:dyDescent="0.3">
      <c r="A268" s="36" t="str">
        <f>INDEX(CompositeRoster[display_name],MATCH(RosterPlan25[[#This Row],[PLAYER]],CompositeRoster[full_name],0))</f>
        <v>Tabackerack</v>
      </c>
      <c r="B268" t="s">
        <v>9985</v>
      </c>
      <c r="C268" t="str">
        <f>INDEX(CompositeRoster[team],MATCH(RosterPlan25[[#This Row],[PLAYER]],CompositeRoster[full_name],0))&amp;""</f>
        <v>CHI</v>
      </c>
      <c r="D268" t="str">
        <f>INDEX(CompositeRoster[position],MATCH(RosterPlan25[[#This Row],[PLAYER]],CompositeRoster[full_name],0))&amp;""</f>
        <v>RB</v>
      </c>
      <c r="E268" t="str">
        <f>INDEX(CompositeRoster[source],MATCH(RosterPlan25[[#This Row],[PLAYER]],CompositeRoster[full_name],0))</f>
        <v>Roster</v>
      </c>
      <c r="F268" s="42">
        <f>_xlfn.IFNA(INDEX(Draft2018[PRICE], MATCH(RosterPlan25[[#This Row],[PLAYER]],Draft2018[PLAYER],0)),0)</f>
        <v>0</v>
      </c>
      <c r="G268" s="42" t="str">
        <f>_xlfn.IFNA(INDEX(Draft2018[Current Contract],MATCH(RosterPlan25[[#This Row],[PLAYER]],Draft2018[PLAYER],0)),"Undrafted")</f>
        <v>Undrafted</v>
      </c>
      <c r="H268" s="42">
        <f>IF(RosterPlan25[[#This Row],[Contract]]="Rookie","",2018+3-_xlfn.IFNA(INDEX(Draft2018[Net Keeper Count],MATCH(RosterPlan25[[#This Row],[PLAYER]],Draft2018[PLAYER],0)),0))</f>
        <v>2021</v>
      </c>
      <c r="I268" s="42">
        <f>ROUNDDOWN(RosterPlan25[[#This Row],[Optimal $]]*IF(RosterPlan25[Contract]="Rookie",0.3,0.15),0)</f>
        <v>0</v>
      </c>
      <c r="J268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68" s="38">
        <f>_xlfn.IFNA(IF(RosterPlan25[[#This Row],[POS]]="K",0,INDEX(Proj2019[VARG],MATCH(RosterPlan25[[#This Row],[PLAYER]],Proj2019[PLAYER],0))),0)</f>
        <v>0</v>
      </c>
      <c r="L268" s="39" t="s">
        <v>439</v>
      </c>
      <c r="M268">
        <f>_xlfn.IFNA(INDEX(Draft2018[Net Keeper Count],MATCH(RosterPlan25[[#This Row],[PLAYER]],Draft2018[PLAYER],0)),0)+IF(RosterPlan25[[#This Row],[KEEPER / RFA]]="K",1,0)</f>
        <v>1</v>
      </c>
      <c r="N268" s="39"/>
      <c r="O268" s="36">
        <f>IF(RosterPlan25[[#This Row],[VAR/G]]&gt;0,ROUND($W$29*RosterPlan25[[#This Row],[VAR/G]],0),0)+1</f>
        <v>1</v>
      </c>
      <c r="P268" s="36">
        <f>RosterPlan25[[#This Row],[Optimal $]]-RosterPlan25[[#This Row],[2019 $]]</f>
        <v>0</v>
      </c>
      <c r="Q268" s="36">
        <f>IF(OR(RosterPlan25[[#This Row],[SOURCE]]="Rookie",RosterPlan25[[#This Row],[POS]]="K"),0,RosterPlan25[[#This Row],[VAR/G]]+3.3)</f>
        <v>3.3</v>
      </c>
      <c r="R268" s="36">
        <f>IF(RosterPlan25[[#This Row],[VAW/G]]&gt;0,ROUND(RosterPlan25[[#This Row],[VAW/G]]*$W$56,0)+1,1)</f>
        <v>17</v>
      </c>
      <c r="S268" s="43">
        <f>RosterPlan25[[#This Row],[VAWG Market $]]-_xlfn.IFNA(RosterPlan25[[#This Row],[2019 $]],1)</f>
        <v>16</v>
      </c>
      <c r="T26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8"/>
      <c r="AL268"/>
      <c r="AM268"/>
      <c r="AN268"/>
      <c r="AO268"/>
      <c r="AP268"/>
    </row>
    <row r="269" spans="1:42" x14ac:dyDescent="0.3">
      <c r="A269" s="36" t="str">
        <f>INDEX(CompositeRoster[display_name],MATCH(RosterPlan25[[#This Row],[PLAYER]],CompositeRoster[full_name],0))</f>
        <v>Tabackerack</v>
      </c>
      <c r="B269" t="s">
        <v>9878</v>
      </c>
      <c r="C269" t="str">
        <f>INDEX(CompositeRoster[team],MATCH(RosterPlan25[[#This Row],[PLAYER]],CompositeRoster[full_name],0))&amp;""</f>
        <v>CHI</v>
      </c>
      <c r="D269" t="str">
        <f>INDEX(CompositeRoster[position],MATCH(RosterPlan25[[#This Row],[PLAYER]],CompositeRoster[full_name],0))&amp;""</f>
        <v>TE</v>
      </c>
      <c r="E269" s="36" t="str">
        <f>INDEX(CompositeRoster[source],MATCH(RosterPlan25[[#This Row],[PLAYER]],CompositeRoster[full_name],0))</f>
        <v>Roster</v>
      </c>
      <c r="F269" s="42">
        <f>_xlfn.IFNA(INDEX(Draft2018[PRICE], MATCH(RosterPlan25[[#This Row],[PLAYER]],Draft2018[PLAYER],0)),0)</f>
        <v>1</v>
      </c>
      <c r="G269" s="42" t="str">
        <f>_xlfn.IFNA(INDEX(Draft2018[Current Contract],MATCH(RosterPlan25[[#This Row],[PLAYER]],Draft2018[PLAYER],0)),"Undrafted")</f>
        <v>Undrafted</v>
      </c>
      <c r="H269" s="42">
        <f>IF(RosterPlan25[[#This Row],[Contract]]="Rookie","",2018+3-_xlfn.IFNA(INDEX(Draft2018[Net Keeper Count],MATCH(RosterPlan25[[#This Row],[PLAYER]],Draft2018[PLAYER],0)),0))</f>
        <v>2020</v>
      </c>
      <c r="I269" s="42">
        <f>ROUNDDOWN(RosterPlan25[[#This Row],[Optimal $]]*IF(RosterPlan25[Contract]="Rookie",0.3,0.15),0)</f>
        <v>0</v>
      </c>
      <c r="J269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69" s="49">
        <f>_xlfn.IFNA(IF(RosterPlan25[[#This Row],[POS]]="K",0,INDEX(Proj2019[VARG],MATCH(RosterPlan25[[#This Row],[PLAYER]],Proj2019[PLAYER],0))),0)</f>
        <v>-0.32062499999999972</v>
      </c>
      <c r="L269" s="39" t="s">
        <v>439</v>
      </c>
      <c r="M269">
        <f>_xlfn.IFNA(INDEX(Draft2018[Net Keeper Count],MATCH(RosterPlan25[[#This Row],[PLAYER]],Draft2018[PLAYER],0)),0)+IF(RosterPlan25[[#This Row],[KEEPER / RFA]]="K",1,0)</f>
        <v>2</v>
      </c>
      <c r="N269" s="39"/>
      <c r="O269" s="50">
        <f>IF(RosterPlan25[[#This Row],[VAR/G]]&gt;0,ROUND($W$29*RosterPlan25[[#This Row],[VAR/G]],0),0)+1</f>
        <v>1</v>
      </c>
      <c r="P269" s="36">
        <f>RosterPlan25[[#This Row],[Optimal $]]-RosterPlan25[[#This Row],[2019 $]]</f>
        <v>0</v>
      </c>
      <c r="Q269">
        <f>IF(OR(RosterPlan25[[#This Row],[SOURCE]]="Rookie",RosterPlan25[[#This Row],[POS]]="K"),0,RosterPlan25[[#This Row],[VAR/G]]+3.3)</f>
        <v>2.9793750000000001</v>
      </c>
      <c r="R269">
        <f>IF(RosterPlan25[[#This Row],[VAW/G]]&gt;0,ROUND(RosterPlan25[[#This Row],[VAW/G]]*$W$56,0)+1,1)</f>
        <v>16</v>
      </c>
      <c r="S269" s="51">
        <f>RosterPlan25[[#This Row],[VAWG Market $]]-_xlfn.IFNA(RosterPlan25[[#This Row],[2019 $]],1)</f>
        <v>15</v>
      </c>
      <c r="T26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69"/>
      <c r="AL269"/>
      <c r="AM269"/>
      <c r="AN269"/>
      <c r="AO269"/>
      <c r="AP269"/>
    </row>
    <row r="270" spans="1:42" x14ac:dyDescent="0.3">
      <c r="A270" s="36" t="str">
        <f>INDEX(CompositeRoster[display_name],MATCH(RosterPlan25[[#This Row],[PLAYER]],CompositeRoster[full_name],0))</f>
        <v>Tabackerack</v>
      </c>
      <c r="B270" t="s">
        <v>1476</v>
      </c>
      <c r="C270" t="str">
        <f>INDEX(CompositeRoster[team],MATCH(RosterPlan25[[#This Row],[PLAYER]],CompositeRoster[full_name],0))&amp;""</f>
        <v>MIN</v>
      </c>
      <c r="D270" t="str">
        <f>INDEX(CompositeRoster[position],MATCH(RosterPlan25[[#This Row],[PLAYER]],CompositeRoster[full_name],0))&amp;""</f>
        <v>QB</v>
      </c>
      <c r="E270" t="str">
        <f>INDEX(CompositeRoster[source],MATCH(RosterPlan25[[#This Row],[PLAYER]],CompositeRoster[full_name],0))</f>
        <v>Roster</v>
      </c>
      <c r="F270" s="42">
        <f>_xlfn.IFNA(INDEX(Draft2018[PRICE], MATCH(RosterPlan25[[#This Row],[PLAYER]],Draft2018[PLAYER],0)),0)</f>
        <v>2</v>
      </c>
      <c r="G270" s="42" t="str">
        <f>_xlfn.IFNA(INDEX(Draft2018[Current Contract],MATCH(RosterPlan25[[#This Row],[PLAYER]],Draft2018[PLAYER],0)),"Undrafted")</f>
        <v>Auction</v>
      </c>
      <c r="H270" s="42">
        <f>IF(RosterPlan25[[#This Row],[Contract]]="Rookie","",2018+3-_xlfn.IFNA(INDEX(Draft2018[Net Keeper Count],MATCH(RosterPlan25[[#This Row],[PLAYER]],Draft2018[PLAYER],0)),0))</f>
        <v>2019</v>
      </c>
      <c r="I270" s="42">
        <f>ROUNDDOWN(RosterPlan25[[#This Row],[Optimal $]]*IF(RosterPlan25[Contract]="Rookie",0.3,0.15),0)</f>
        <v>0</v>
      </c>
      <c r="J270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70" s="38">
        <f>_xlfn.IFNA(IF(RosterPlan25[[#This Row],[POS]]="K",0,INDEX(Proj2019[VARG],MATCH(RosterPlan25[[#This Row],[PLAYER]],Proj2019[PLAYER],0))),0)</f>
        <v>-0.53125</v>
      </c>
      <c r="L270" s="39"/>
      <c r="M270">
        <f>_xlfn.IFNA(INDEX(Draft2018[Net Keeper Count],MATCH(RosterPlan25[[#This Row],[PLAYER]],Draft2018[PLAYER],0)),0)+IF(RosterPlan25[[#This Row],[KEEPER / RFA]]="K",1,0)</f>
        <v>2</v>
      </c>
      <c r="N270" s="39"/>
      <c r="O270" s="36">
        <f>IF(RosterPlan25[[#This Row],[VAR/G]]&gt;0,ROUND($W$29*RosterPlan25[[#This Row],[VAR/G]],0),0)+1</f>
        <v>1</v>
      </c>
      <c r="P270" s="36">
        <f>RosterPlan25[[#This Row],[Optimal $]]-RosterPlan25[[#This Row],[2019 $]]</f>
        <v>-1</v>
      </c>
      <c r="Q270" s="36">
        <f>IF(OR(RosterPlan25[[#This Row],[SOURCE]]="Rookie",RosterPlan25[[#This Row],[POS]]="K"),0,RosterPlan25[[#This Row],[VAR/G]]+3.3)</f>
        <v>2.7687499999999998</v>
      </c>
      <c r="R270" s="36">
        <f>IF(RosterPlan25[[#This Row],[VAW/G]]&gt;0,ROUND(RosterPlan25[[#This Row],[VAW/G]]*$W$56,0)+1,1)</f>
        <v>15</v>
      </c>
      <c r="S270" s="43">
        <f>RosterPlan25[[#This Row],[VAWG Market $]]-_xlfn.IFNA(RosterPlan25[[#This Row],[2019 $]],1)</f>
        <v>13</v>
      </c>
      <c r="T27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0"/>
      <c r="AL270"/>
      <c r="AM270"/>
      <c r="AN270"/>
      <c r="AO270"/>
      <c r="AP270"/>
    </row>
    <row r="271" spans="1:42" x14ac:dyDescent="0.3">
      <c r="A271" s="36" t="str">
        <f>INDEX(CompositeRoster[display_name],MATCH(RosterPlan25[[#This Row],[PLAYER]],CompositeRoster[full_name],0))</f>
        <v>Tabackerack</v>
      </c>
      <c r="B271" t="s">
        <v>5806</v>
      </c>
      <c r="C271" t="str">
        <f>INDEX(CompositeRoster[team],MATCH(RosterPlan25[[#This Row],[PLAYER]],CompositeRoster[full_name],0))&amp;""</f>
        <v>OAK</v>
      </c>
      <c r="D271" t="str">
        <f>INDEX(CompositeRoster[position],MATCH(RosterPlan25[[#This Row],[PLAYER]],CompositeRoster[full_name],0))&amp;""</f>
        <v>WR</v>
      </c>
      <c r="E271" t="str">
        <f>INDEX(CompositeRoster[source],MATCH(RosterPlan25[[#This Row],[PLAYER]],CompositeRoster[full_name],0))</f>
        <v>Roster</v>
      </c>
      <c r="F271" s="42">
        <f>_xlfn.IFNA(INDEX(Draft2018[PRICE], MATCH(RosterPlan25[[#This Row],[PLAYER]],Draft2018[PLAYER],0)),0)</f>
        <v>1</v>
      </c>
      <c r="G271" s="42" t="str">
        <f>_xlfn.IFNA(INDEX(Draft2018[Current Contract],MATCH(RosterPlan25[[#This Row],[PLAYER]],Draft2018[PLAYER],0)),"Undrafted")</f>
        <v>Undrafted</v>
      </c>
      <c r="H271" s="42">
        <f>IF(RosterPlan25[[#This Row],[Contract]]="Rookie","",2018+3-_xlfn.IFNA(INDEX(Draft2018[Net Keeper Count],MATCH(RosterPlan25[[#This Row],[PLAYER]],Draft2018[PLAYER],0)),0))</f>
        <v>2019</v>
      </c>
      <c r="I271" s="42">
        <f>ROUNDDOWN(RosterPlan25[[#This Row],[Optimal $]]*IF(RosterPlan25[Contract]="Rookie",0.3,0.15),0)</f>
        <v>0</v>
      </c>
      <c r="J27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71" s="38">
        <f>_xlfn.IFNA(IF(RosterPlan25[[#This Row],[POS]]="K",0,INDEX(Proj2019[VARG],MATCH(RosterPlan25[[#This Row],[PLAYER]],Proj2019[PLAYER],0))),0)</f>
        <v>-1.0843750000000005</v>
      </c>
      <c r="L271" s="39"/>
      <c r="M271" s="36">
        <f>_xlfn.IFNA(INDEX(Draft2018[Net Keeper Count],MATCH(RosterPlan25[[#This Row],[PLAYER]],Draft2018[PLAYER],0)),0)+IF(RosterPlan25[[#This Row],[KEEPER / RFA]]="K",1,0)</f>
        <v>2</v>
      </c>
      <c r="N271" s="39"/>
      <c r="O271" s="36">
        <f>IF(RosterPlan25[[#This Row],[VAR/G]]&gt;0,ROUND($W$29*RosterPlan25[[#This Row],[VAR/G]],0),0)+1</f>
        <v>1</v>
      </c>
      <c r="P271" s="36">
        <f>RosterPlan25[[#This Row],[Optimal $]]-RosterPlan25[[#This Row],[2019 $]]</f>
        <v>0</v>
      </c>
      <c r="Q271" s="36">
        <f>IF(OR(RosterPlan25[[#This Row],[SOURCE]]="Rookie",RosterPlan25[[#This Row],[POS]]="K"),0,RosterPlan25[[#This Row],[VAR/G]]+3.3)</f>
        <v>2.2156249999999993</v>
      </c>
      <c r="R271" s="36">
        <f>IF(RosterPlan25[[#This Row],[VAW/G]]&gt;0,ROUND(RosterPlan25[[#This Row],[VAW/G]]*$W$56,0)+1,1)</f>
        <v>12</v>
      </c>
      <c r="S271" s="43">
        <f>RosterPlan25[[#This Row],[VAWG Market $]]-_xlfn.IFNA(RosterPlan25[[#This Row],[2019 $]],1)</f>
        <v>11</v>
      </c>
      <c r="T27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1"/>
      <c r="AL271"/>
      <c r="AM271"/>
      <c r="AN271"/>
      <c r="AO271"/>
      <c r="AP271"/>
    </row>
    <row r="272" spans="1:42" x14ac:dyDescent="0.3">
      <c r="A272" s="36" t="str">
        <f>INDEX(CompositeRoster[display_name],MATCH(RosterPlan25[[#This Row],[PLAYER]],CompositeRoster[full_name],0))</f>
        <v>Tabackerack</v>
      </c>
      <c r="B272" t="s">
        <v>8256</v>
      </c>
      <c r="C272" t="str">
        <f>INDEX(CompositeRoster[team],MATCH(RosterPlan25[[#This Row],[PLAYER]],CompositeRoster[full_name],0))&amp;""</f>
        <v>PHI</v>
      </c>
      <c r="D272" t="str">
        <f>INDEX(CompositeRoster[position],MATCH(RosterPlan25[[#This Row],[PLAYER]],CompositeRoster[full_name],0))&amp;""</f>
        <v>TE</v>
      </c>
      <c r="E272" t="str">
        <f>INDEX(CompositeRoster[source],MATCH(RosterPlan25[[#This Row],[PLAYER]],CompositeRoster[full_name],0))</f>
        <v>Roster</v>
      </c>
      <c r="F272" s="42">
        <f>_xlfn.IFNA(INDEX(Draft2018[PRICE], MATCH(RosterPlan25[[#This Row],[PLAYER]],Draft2018[PLAYER],0)),0)</f>
        <v>2</v>
      </c>
      <c r="G272" s="42" t="str">
        <f>_xlfn.IFNA(INDEX(Draft2018[Current Contract],MATCH(RosterPlan25[[#This Row],[PLAYER]],Draft2018[PLAYER],0)),"Undrafted")</f>
        <v>Rookie</v>
      </c>
      <c r="H272" s="42" t="str">
        <f>IF(RosterPlan25[[#This Row],[Contract]]="Rookie","",2018+3-_xlfn.IFNA(INDEX(Draft2018[Net Keeper Count],MATCH(RosterPlan25[[#This Row],[PLAYER]],Draft2018[PLAYER],0)),0))</f>
        <v/>
      </c>
      <c r="I272" s="42">
        <f>ROUNDDOWN(RosterPlan25[[#This Row],[Optimal $]]*IF(RosterPlan25[Contract]="Rookie",0.3,0.15),0)</f>
        <v>0</v>
      </c>
      <c r="J272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72" s="38">
        <f>_xlfn.IFNA(IF(RosterPlan25[[#This Row],[POS]]="K",0,INDEX(Proj2019[VARG],MATCH(RosterPlan25[[#This Row],[PLAYER]],Proj2019[PLAYER],0))),0)</f>
        <v>-1.3356250000000003</v>
      </c>
      <c r="L272" s="39" t="s">
        <v>439</v>
      </c>
      <c r="M272" s="36">
        <f>_xlfn.IFNA(INDEX(Draft2018[Net Keeper Count],MATCH(RosterPlan25[[#This Row],[PLAYER]],Draft2018[PLAYER],0)),0)+IF(RosterPlan25[[#This Row],[KEEPER / RFA]]="K",1,0)</f>
        <v>1</v>
      </c>
      <c r="N272" s="39"/>
      <c r="O272" s="36">
        <f>IF(RosterPlan25[[#This Row],[VAR/G]]&gt;0,ROUND($W$29*RosterPlan25[[#This Row],[VAR/G]],0),0)+1</f>
        <v>1</v>
      </c>
      <c r="P272" s="36">
        <f>RosterPlan25[[#This Row],[Optimal $]]-RosterPlan25[[#This Row],[2019 $]]</f>
        <v>-1</v>
      </c>
      <c r="Q272" s="36">
        <f>IF(OR(RosterPlan25[[#This Row],[SOURCE]]="Rookie",RosterPlan25[[#This Row],[POS]]="K"),0,RosterPlan25[[#This Row],[VAR/G]]+3.3)</f>
        <v>1.9643749999999995</v>
      </c>
      <c r="R272" s="36">
        <f>IF(RosterPlan25[[#This Row],[VAW/G]]&gt;0,ROUND(RosterPlan25[[#This Row],[VAW/G]]*$W$56,0)+1,1)</f>
        <v>11</v>
      </c>
      <c r="S272" s="43">
        <f>RosterPlan25[[#This Row],[VAWG Market $]]-_xlfn.IFNA(RosterPlan25[[#This Row],[2019 $]],1)</f>
        <v>9</v>
      </c>
      <c r="T27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2"/>
      <c r="AL272"/>
      <c r="AM272"/>
      <c r="AN272"/>
      <c r="AO272"/>
      <c r="AP272"/>
    </row>
    <row r="273" spans="1:42" x14ac:dyDescent="0.3">
      <c r="A273" s="36" t="str">
        <f>INDEX(CompositeRoster[display_name],MATCH(RosterPlan25[[#This Row],[PLAYER]],CompositeRoster[full_name],0))</f>
        <v>Tabackerack</v>
      </c>
      <c r="B273" t="s">
        <v>2299</v>
      </c>
      <c r="C273" t="str">
        <f>INDEX(CompositeRoster[team],MATCH(RosterPlan25[[#This Row],[PLAYER]],CompositeRoster[full_name],0))&amp;""</f>
        <v>IND</v>
      </c>
      <c r="D273" t="str">
        <f>INDEX(CompositeRoster[position],MATCH(RosterPlan25[[#This Row],[PLAYER]],CompositeRoster[full_name],0))&amp;""</f>
        <v>RB</v>
      </c>
      <c r="E273" s="36" t="str">
        <f>INDEX(CompositeRoster[source],MATCH(RosterPlan25[[#This Row],[PLAYER]],CompositeRoster[full_name],0))</f>
        <v>Roster</v>
      </c>
      <c r="F273" s="42">
        <f>_xlfn.IFNA(INDEX(Draft2018[PRICE], MATCH(RosterPlan25[[#This Row],[PLAYER]],Draft2018[PLAYER],0)),0)</f>
        <v>3</v>
      </c>
      <c r="G273" s="42" t="str">
        <f>_xlfn.IFNA(INDEX(Draft2018[Current Contract],MATCH(RosterPlan25[[#This Row],[PLAYER]],Draft2018[PLAYER],0)),"Undrafted")</f>
        <v>Rookie</v>
      </c>
      <c r="H273" s="42" t="str">
        <f>IF(RosterPlan25[[#This Row],[Contract]]="Rookie","",2018+3-_xlfn.IFNA(INDEX(Draft2018[Net Keeper Count],MATCH(RosterPlan25[[#This Row],[PLAYER]],Draft2018[PLAYER],0)),0))</f>
        <v/>
      </c>
      <c r="I273" s="42">
        <f>ROUNDDOWN(RosterPlan25[[#This Row],[Optimal $]]*IF(RosterPlan25[Contract]="Rookie",0.3,0.15),0)</f>
        <v>0</v>
      </c>
      <c r="J273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73" s="38">
        <f>_xlfn.IFNA(IF(RosterPlan25[[#This Row],[POS]]="K",0,INDEX(Proj2019[VARG],MATCH(RosterPlan25[[#This Row],[PLAYER]],Proj2019[PLAYER],0))),0)</f>
        <v>-2.0112500000000013</v>
      </c>
      <c r="L273" s="39" t="s">
        <v>439</v>
      </c>
      <c r="M273" s="36">
        <f>_xlfn.IFNA(INDEX(Draft2018[Net Keeper Count],MATCH(RosterPlan25[[#This Row],[PLAYER]],Draft2018[PLAYER],0)),0)+IF(RosterPlan25[[#This Row],[KEEPER / RFA]]="K",1,0)</f>
        <v>1</v>
      </c>
      <c r="N273" s="39"/>
      <c r="O273">
        <f>IF(RosterPlan25[[#This Row],[VAR/G]]&gt;0,ROUND($W$29*RosterPlan25[[#This Row],[VAR/G]],0),0)+1</f>
        <v>1</v>
      </c>
      <c r="P273" s="36">
        <f>RosterPlan25[[#This Row],[Optimal $]]-RosterPlan25[[#This Row],[2019 $]]</f>
        <v>-2</v>
      </c>
      <c r="Q273" s="36">
        <f>IF(OR(RosterPlan25[[#This Row],[SOURCE]]="Rookie",RosterPlan25[[#This Row],[POS]]="K"),0,RosterPlan25[[#This Row],[VAR/G]]+3.3)</f>
        <v>1.2887499999999985</v>
      </c>
      <c r="R273" s="36">
        <f>IF(RosterPlan25[[#This Row],[VAW/G]]&gt;0,ROUND(RosterPlan25[[#This Row],[VAW/G]]*$W$56,0)+1,1)</f>
        <v>7</v>
      </c>
      <c r="S273" s="43">
        <f>RosterPlan25[[#This Row],[VAWG Market $]]-_xlfn.IFNA(RosterPlan25[[#This Row],[2019 $]],1)</f>
        <v>4</v>
      </c>
      <c r="T27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3"/>
      <c r="AL273"/>
      <c r="AM273"/>
      <c r="AN273"/>
      <c r="AO273"/>
      <c r="AP273"/>
    </row>
    <row r="274" spans="1:42" x14ac:dyDescent="0.3">
      <c r="A274" s="36" t="str">
        <f>INDEX(CompositeRoster[display_name],MATCH(RosterPlan25[[#This Row],[PLAYER]],CompositeRoster[full_name],0))</f>
        <v>Tabackerack</v>
      </c>
      <c r="B274" t="s">
        <v>3099</v>
      </c>
      <c r="C274" t="str">
        <f>INDEX(CompositeRoster[team],MATCH(RosterPlan25[[#This Row],[PLAYER]],CompositeRoster[full_name],0))&amp;""</f>
        <v>WAS</v>
      </c>
      <c r="D274" t="str">
        <f>INDEX(CompositeRoster[position],MATCH(RosterPlan25[[#This Row],[PLAYER]],CompositeRoster[full_name],0))&amp;""</f>
        <v>RB</v>
      </c>
      <c r="E274" t="str">
        <f>INDEX(CompositeRoster[source],MATCH(RosterPlan25[[#This Row],[PLAYER]],CompositeRoster[full_name],0))</f>
        <v>Roster</v>
      </c>
      <c r="F274" s="42">
        <f>_xlfn.IFNA(INDEX(Draft2018[PRICE], MATCH(RosterPlan25[[#This Row],[PLAYER]],Draft2018[PLAYER],0)),0)</f>
        <v>1</v>
      </c>
      <c r="G274" s="42" t="str">
        <f>_xlfn.IFNA(INDEX(Draft2018[Current Contract],MATCH(RosterPlan25[[#This Row],[PLAYER]],Draft2018[PLAYER],0)),"Undrafted")</f>
        <v>Undrafted</v>
      </c>
      <c r="H274" s="42">
        <f>IF(RosterPlan25[[#This Row],[Contract]]="Rookie","",2018+3-_xlfn.IFNA(INDEX(Draft2018[Net Keeper Count],MATCH(RosterPlan25[[#This Row],[PLAYER]],Draft2018[PLAYER],0)),0))</f>
        <v>2020</v>
      </c>
      <c r="I274" s="42">
        <f>ROUNDDOWN(RosterPlan25[[#This Row],[Optimal $]]*IF(RosterPlan25[Contract]="Rookie",0.3,0.15),0)</f>
        <v>0</v>
      </c>
      <c r="J274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74" s="38">
        <f>_xlfn.IFNA(IF(RosterPlan25[[#This Row],[POS]]="K",0,INDEX(Proj2019[VARG],MATCH(RosterPlan25[[#This Row],[PLAYER]],Proj2019[PLAYER],0))),0)</f>
        <v>-2.6118750000000013</v>
      </c>
      <c r="L274" s="39" t="s">
        <v>439</v>
      </c>
      <c r="M274" s="36">
        <f>_xlfn.IFNA(INDEX(Draft2018[Net Keeper Count],MATCH(RosterPlan25[[#This Row],[PLAYER]],Draft2018[PLAYER],0)),0)+IF(RosterPlan25[[#This Row],[KEEPER / RFA]]="K",1,0)</f>
        <v>2</v>
      </c>
      <c r="N274" s="39"/>
      <c r="O274" s="36">
        <f>IF(RosterPlan25[[#This Row],[VAR/G]]&gt;0,ROUND($W$29*RosterPlan25[[#This Row],[VAR/G]],0),0)+1</f>
        <v>1</v>
      </c>
      <c r="P274" s="36">
        <f>RosterPlan25[[#This Row],[Optimal $]]-RosterPlan25[[#This Row],[2019 $]]</f>
        <v>0</v>
      </c>
      <c r="Q274" s="36">
        <f>IF(OR(RosterPlan25[[#This Row],[SOURCE]]="Rookie",RosterPlan25[[#This Row],[POS]]="K"),0,RosterPlan25[[#This Row],[VAR/G]]+3.3)</f>
        <v>0.68812499999999854</v>
      </c>
      <c r="R274" s="36">
        <f>IF(RosterPlan25[[#This Row],[VAW/G]]&gt;0,ROUND(RosterPlan25[[#This Row],[VAW/G]]*$W$56,0)+1,1)</f>
        <v>4</v>
      </c>
      <c r="S274" s="43">
        <f>RosterPlan25[[#This Row],[VAWG Market $]]-_xlfn.IFNA(RosterPlan25[[#This Row],[2019 $]],1)</f>
        <v>3</v>
      </c>
      <c r="T27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4"/>
      <c r="AL274"/>
      <c r="AM274"/>
      <c r="AN274"/>
      <c r="AO274"/>
      <c r="AP274"/>
    </row>
    <row r="275" spans="1:42" x14ac:dyDescent="0.3">
      <c r="A275" s="36" t="str">
        <f>INDEX(CompositeRoster[display_name],MATCH(RosterPlan25[[#This Row],[PLAYER]],CompositeRoster[full_name],0))</f>
        <v>Tabackerack</v>
      </c>
      <c r="B275" t="s">
        <v>14477</v>
      </c>
      <c r="C275" t="str">
        <f>INDEX(CompositeRoster[team],MATCH(RosterPlan25[[#This Row],[PLAYER]],CompositeRoster[full_name],0))&amp;""</f>
        <v/>
      </c>
      <c r="D275" t="str">
        <f>INDEX(CompositeRoster[position],MATCH(RosterPlan25[[#This Row],[PLAYER]],CompositeRoster[full_name],0))&amp;""</f>
        <v/>
      </c>
      <c r="E275" s="36" t="str">
        <f>INDEX(CompositeRoster[source],MATCH(RosterPlan25[[#This Row],[PLAYER]],CompositeRoster[full_name],0))</f>
        <v>Draft</v>
      </c>
      <c r="F275" s="42">
        <f>_xlfn.IFNA(INDEX(Draft2018[PRICE], MATCH(RosterPlan25[[#This Row],[PLAYER]],Draft2018[PLAYER],0)),0)</f>
        <v>0</v>
      </c>
      <c r="G275" s="42" t="str">
        <f>_xlfn.IFNA(INDEX(Draft2018[Current Contract],MATCH(RosterPlan25[[#This Row],[PLAYER]],Draft2018[PLAYER],0)),"Undrafted")</f>
        <v>Undrafted</v>
      </c>
      <c r="H275" s="42">
        <f>IF(RosterPlan25[[#This Row],[Contract]]="Rookie","",2018+3-_xlfn.IFNA(INDEX(Draft2018[Net Keeper Count],MATCH(RosterPlan25[[#This Row],[PLAYER]],Draft2018[PLAYER],0)),0))</f>
        <v>2021</v>
      </c>
      <c r="I275" s="42">
        <f>ROUNDDOWN(RosterPlan25[[#This Row],[Optimal $]]*IF(RosterPlan25[Contract]="Rookie",0.3,0.15),0)</f>
        <v>0</v>
      </c>
      <c r="J275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275" s="38">
        <f>_xlfn.IFNA(IF(RosterPlan25[[#This Row],[POS]]="K",0,INDEX(Proj2019[VARG],MATCH(RosterPlan25[[#This Row],[PLAYER]],Proj2019[PLAYER],0))),0)</f>
        <v>0</v>
      </c>
      <c r="L275" s="39" t="s">
        <v>439</v>
      </c>
      <c r="M275" s="36">
        <f>_xlfn.IFNA(INDEX(Draft2018[Net Keeper Count],MATCH(RosterPlan25[[#This Row],[PLAYER]],Draft2018[PLAYER],0)),0)+IF(RosterPlan25[[#This Row],[KEEPER / RFA]]="K",1,0)</f>
        <v>1</v>
      </c>
      <c r="N275" s="39"/>
      <c r="O275">
        <f>IF(RosterPlan25[[#This Row],[VAR/G]]&gt;0,ROUND($W$29*RosterPlan25[[#This Row],[VAR/G]],0),0)+1</f>
        <v>1</v>
      </c>
      <c r="P275" s="36">
        <f>RosterPlan25[[#This Row],[Optimal $]]-RosterPlan25[[#This Row],[2019 $]]</f>
        <v>-3</v>
      </c>
      <c r="Q275" s="36">
        <f>IF(OR(RosterPlan25[[#This Row],[SOURCE]]="Rookie",RosterPlan25[[#This Row],[POS]]="K"),0,RosterPlan25[[#This Row],[VAR/G]]+3.3)</f>
        <v>3.3</v>
      </c>
      <c r="R275" s="36">
        <f>IF(RosterPlan25[[#This Row],[VAW/G]]&gt;0,ROUND(RosterPlan25[[#This Row],[VAW/G]]*$W$56,0)+1,1)</f>
        <v>17</v>
      </c>
      <c r="S275" s="43">
        <f>RosterPlan25[[#This Row],[VAWG Market $]]-_xlfn.IFNA(RosterPlan25[[#This Row],[2019 $]],1)</f>
        <v>13</v>
      </c>
      <c r="T27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5"/>
      <c r="AL275"/>
      <c r="AM275"/>
      <c r="AN275"/>
      <c r="AO275"/>
      <c r="AP275"/>
    </row>
    <row r="276" spans="1:42" x14ac:dyDescent="0.3">
      <c r="A276" s="36" t="str">
        <f>INDEX(CompositeRoster[display_name],MATCH(RosterPlan25[[#This Row],[PLAYER]],CompositeRoster[full_name],0))</f>
        <v>Tabackerack</v>
      </c>
      <c r="B276" t="s">
        <v>14487</v>
      </c>
      <c r="C276" t="str">
        <f>INDEX(CompositeRoster[team],MATCH(RosterPlan25[[#This Row],[PLAYER]],CompositeRoster[full_name],0))&amp;""</f>
        <v/>
      </c>
      <c r="D276" t="str">
        <f>INDEX(CompositeRoster[position],MATCH(RosterPlan25[[#This Row],[PLAYER]],CompositeRoster[full_name],0))&amp;""</f>
        <v/>
      </c>
      <c r="E276" s="36" t="str">
        <f>INDEX(CompositeRoster[source],MATCH(RosterPlan25[[#This Row],[PLAYER]],CompositeRoster[full_name],0))</f>
        <v>Draft</v>
      </c>
      <c r="F276" s="42">
        <f>_xlfn.IFNA(INDEX(Draft2018[PRICE], MATCH(RosterPlan25[[#This Row],[PLAYER]],Draft2018[PLAYER],0)),0)</f>
        <v>0</v>
      </c>
      <c r="G276" s="42" t="str">
        <f>_xlfn.IFNA(INDEX(Draft2018[Current Contract],MATCH(RosterPlan25[[#This Row],[PLAYER]],Draft2018[PLAYER],0)),"Undrafted")</f>
        <v>Undrafted</v>
      </c>
      <c r="H276" s="42">
        <f>IF(RosterPlan25[[#This Row],[Contract]]="Rookie","",2018+3-_xlfn.IFNA(INDEX(Draft2018[Net Keeper Count],MATCH(RosterPlan25[[#This Row],[PLAYER]],Draft2018[PLAYER],0)),0))</f>
        <v>2021</v>
      </c>
      <c r="I276" s="42">
        <f>ROUNDDOWN(RosterPlan25[[#This Row],[Optimal $]]*IF(RosterPlan25[Contract]="Rookie",0.3,0.15),0)</f>
        <v>0</v>
      </c>
      <c r="J276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276" s="38">
        <f>_xlfn.IFNA(IF(RosterPlan25[[#This Row],[POS]]="K",0,INDEX(Proj2019[VARG],MATCH(RosterPlan25[[#This Row],[PLAYER]],Proj2019[PLAYER],0))),0)</f>
        <v>0</v>
      </c>
      <c r="L276" s="39" t="s">
        <v>439</v>
      </c>
      <c r="M276" s="36">
        <f>_xlfn.IFNA(INDEX(Draft2018[Net Keeper Count],MATCH(RosterPlan25[[#This Row],[PLAYER]],Draft2018[PLAYER],0)),0)+IF(RosterPlan25[[#This Row],[KEEPER / RFA]]="K",1,0)</f>
        <v>1</v>
      </c>
      <c r="N276" s="39"/>
      <c r="O276">
        <f>IF(RosterPlan25[[#This Row],[VAR/G]]&gt;0,ROUND($W$29*RosterPlan25[[#This Row],[VAR/G]],0),0)+1</f>
        <v>1</v>
      </c>
      <c r="P276" s="36">
        <f>RosterPlan25[[#This Row],[Optimal $]]-RosterPlan25[[#This Row],[2019 $]]</f>
        <v>-2</v>
      </c>
      <c r="Q276" s="36">
        <f>IF(OR(RosterPlan25[[#This Row],[SOURCE]]="Rookie",RosterPlan25[[#This Row],[POS]]="K"),0,RosterPlan25[[#This Row],[VAR/G]]+3.3)</f>
        <v>3.3</v>
      </c>
      <c r="R276" s="36">
        <f>IF(RosterPlan25[[#This Row],[VAW/G]]&gt;0,ROUND(RosterPlan25[[#This Row],[VAW/G]]*$W$56,0)+1,1)</f>
        <v>17</v>
      </c>
      <c r="S276" s="43">
        <f>RosterPlan25[[#This Row],[VAWG Market $]]-_xlfn.IFNA(RosterPlan25[[#This Row],[2019 $]],1)</f>
        <v>14</v>
      </c>
      <c r="T27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6"/>
      <c r="AL276"/>
      <c r="AM276"/>
      <c r="AN276"/>
      <c r="AO276"/>
      <c r="AP276"/>
    </row>
    <row r="277" spans="1:42" x14ac:dyDescent="0.3">
      <c r="A277" s="36" t="str">
        <f>INDEX(CompositeRoster[display_name],MATCH(RosterPlan25[[#This Row],[PLAYER]],CompositeRoster[full_name],0))</f>
        <v>Tabackerack</v>
      </c>
      <c r="B277" t="s">
        <v>14494</v>
      </c>
      <c r="C277" t="str">
        <f>INDEX(CompositeRoster[team],MATCH(RosterPlan25[[#This Row],[PLAYER]],CompositeRoster[full_name],0))&amp;""</f>
        <v/>
      </c>
      <c r="D277" t="str">
        <f>INDEX(CompositeRoster[position],MATCH(RosterPlan25[[#This Row],[PLAYER]],CompositeRoster[full_name],0))&amp;""</f>
        <v/>
      </c>
      <c r="E277" s="36" t="str">
        <f>INDEX(CompositeRoster[source],MATCH(RosterPlan25[[#This Row],[PLAYER]],CompositeRoster[full_name],0))</f>
        <v>Draft</v>
      </c>
      <c r="F277" s="42">
        <f>_xlfn.IFNA(INDEX(Draft2018[PRICE], MATCH(RosterPlan25[[#This Row],[PLAYER]],Draft2018[PLAYER],0)),0)</f>
        <v>0</v>
      </c>
      <c r="G277" s="42" t="str">
        <f>_xlfn.IFNA(INDEX(Draft2018[Current Contract],MATCH(RosterPlan25[[#This Row],[PLAYER]],Draft2018[PLAYER],0)),"Undrafted")</f>
        <v>Undrafted</v>
      </c>
      <c r="H277" s="42">
        <f>IF(RosterPlan25[[#This Row],[Contract]]="Rookie","",2018+3-_xlfn.IFNA(INDEX(Draft2018[Net Keeper Count],MATCH(RosterPlan25[[#This Row],[PLAYER]],Draft2018[PLAYER],0)),0))</f>
        <v>2021</v>
      </c>
      <c r="I277" s="42">
        <f>ROUNDDOWN(RosterPlan25[[#This Row],[Optimal $]]*IF(RosterPlan25[Contract]="Rookie",0.3,0.15),0)</f>
        <v>0</v>
      </c>
      <c r="J277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77" s="38">
        <f>_xlfn.IFNA(IF(RosterPlan25[[#This Row],[POS]]="K",0,INDEX(Proj2019[VARG],MATCH(RosterPlan25[[#This Row],[PLAYER]],Proj2019[PLAYER],0))),0)</f>
        <v>0</v>
      </c>
      <c r="L277" s="39" t="s">
        <v>439</v>
      </c>
      <c r="M277" s="36">
        <f>_xlfn.IFNA(INDEX(Draft2018[Net Keeper Count],MATCH(RosterPlan25[[#This Row],[PLAYER]],Draft2018[PLAYER],0)),0)+IF(RosterPlan25[[#This Row],[KEEPER / RFA]]="K",1,0)</f>
        <v>1</v>
      </c>
      <c r="N277" s="39"/>
      <c r="O277">
        <f>IF(RosterPlan25[[#This Row],[VAR/G]]&gt;0,ROUND($W$29*RosterPlan25[[#This Row],[VAR/G]],0),0)+1</f>
        <v>1</v>
      </c>
      <c r="P277" s="36">
        <f>RosterPlan25[[#This Row],[Optimal $]]-RosterPlan25[[#This Row],[2019 $]]</f>
        <v>-1</v>
      </c>
      <c r="Q277" s="36">
        <f>IF(OR(RosterPlan25[[#This Row],[SOURCE]]="Rookie",RosterPlan25[[#This Row],[POS]]="K"),0,RosterPlan25[[#This Row],[VAR/G]]+3.3)</f>
        <v>3.3</v>
      </c>
      <c r="R277" s="36">
        <f>IF(RosterPlan25[[#This Row],[VAW/G]]&gt;0,ROUND(RosterPlan25[[#This Row],[VAW/G]]*$W$56,0)+1,1)</f>
        <v>17</v>
      </c>
      <c r="S277" s="43">
        <f>RosterPlan25[[#This Row],[VAWG Market $]]-_xlfn.IFNA(RosterPlan25[[#This Row],[2019 $]],1)</f>
        <v>15</v>
      </c>
      <c r="T27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7"/>
      <c r="AL277"/>
      <c r="AM277"/>
      <c r="AN277"/>
      <c r="AO277"/>
      <c r="AP277"/>
    </row>
    <row r="278" spans="1:42" x14ac:dyDescent="0.3">
      <c r="A278" s="36" t="str">
        <f>INDEX(CompositeRoster[display_name],MATCH(RosterPlan25[[#This Row],[PLAYER]],CompositeRoster[full_name],0))</f>
        <v>Tabackerack</v>
      </c>
      <c r="B278" t="s">
        <v>14497</v>
      </c>
      <c r="C278" t="str">
        <f>INDEX(CompositeRoster[team],MATCH(RosterPlan25[[#This Row],[PLAYER]],CompositeRoster[full_name],0))&amp;""</f>
        <v/>
      </c>
      <c r="D278" t="str">
        <f>INDEX(CompositeRoster[position],MATCH(RosterPlan25[[#This Row],[PLAYER]],CompositeRoster[full_name],0))&amp;""</f>
        <v/>
      </c>
      <c r="E278" t="str">
        <f>INDEX(CompositeRoster[source],MATCH(RosterPlan25[[#This Row],[PLAYER]],CompositeRoster[full_name],0))</f>
        <v>Draft</v>
      </c>
      <c r="F278" s="42">
        <f>_xlfn.IFNA(INDEX(Draft2018[PRICE], MATCH(RosterPlan25[[#This Row],[PLAYER]],Draft2018[PLAYER],0)),0)</f>
        <v>0</v>
      </c>
      <c r="G278" s="42" t="str">
        <f>_xlfn.IFNA(INDEX(Draft2018[Current Contract],MATCH(RosterPlan25[[#This Row],[PLAYER]],Draft2018[PLAYER],0)),"Undrafted")</f>
        <v>Undrafted</v>
      </c>
      <c r="H278" s="42">
        <f>IF(RosterPlan25[[#This Row],[Contract]]="Rookie","",2018+3-_xlfn.IFNA(INDEX(Draft2018[Net Keeper Count],MATCH(RosterPlan25[[#This Row],[PLAYER]],Draft2018[PLAYER],0)),0))</f>
        <v>2021</v>
      </c>
      <c r="I278" s="42">
        <f>ROUNDDOWN(RosterPlan25[[#This Row],[Optimal $]]*IF(RosterPlan25[Contract]="Rookie",0.3,0.15),0)</f>
        <v>0</v>
      </c>
      <c r="J278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278" s="38">
        <f>_xlfn.IFNA(IF(RosterPlan25[[#This Row],[POS]]="K",0,INDEX(Proj2019[VARG],MATCH(RosterPlan25[[#This Row],[PLAYER]],Proj2019[PLAYER],0))),0)</f>
        <v>0</v>
      </c>
      <c r="L278" s="39" t="s">
        <v>439</v>
      </c>
      <c r="M278" s="36">
        <f>_xlfn.IFNA(INDEX(Draft2018[Net Keeper Count],MATCH(RosterPlan25[[#This Row],[PLAYER]],Draft2018[PLAYER],0)),0)+IF(RosterPlan25[[#This Row],[KEEPER / RFA]]="K",1,0)</f>
        <v>1</v>
      </c>
      <c r="N278" s="39"/>
      <c r="O278" s="36">
        <f>IF(RosterPlan25[[#This Row],[VAR/G]]&gt;0,ROUND($W$29*RosterPlan25[[#This Row],[VAR/G]],0),0)+1</f>
        <v>1</v>
      </c>
      <c r="P278" s="36">
        <f>RosterPlan25[[#This Row],[Optimal $]]-RosterPlan25[[#This Row],[2019 $]]</f>
        <v>-1</v>
      </c>
      <c r="Q278" s="36">
        <f>IF(OR(RosterPlan25[[#This Row],[SOURCE]]="Rookie",RosterPlan25[[#This Row],[POS]]="K"),0,RosterPlan25[[#This Row],[VAR/G]]+3.3)</f>
        <v>3.3</v>
      </c>
      <c r="R278" s="36">
        <f>IF(RosterPlan25[[#This Row],[VAW/G]]&gt;0,ROUND(RosterPlan25[[#This Row],[VAW/G]]*$W$56,0)+1,1)</f>
        <v>17</v>
      </c>
      <c r="S278" s="43">
        <f>RosterPlan25[[#This Row],[VAWG Market $]]-_xlfn.IFNA(RosterPlan25[[#This Row],[2019 $]],1)</f>
        <v>15</v>
      </c>
      <c r="T27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8"/>
      <c r="AL278"/>
    </row>
    <row r="279" spans="1:42" x14ac:dyDescent="0.3">
      <c r="A279" s="36" t="str">
        <f>INDEX(CompositeRoster[display_name],MATCH(RosterPlan25[[#This Row],[PLAYER]],CompositeRoster[full_name],0))</f>
        <v>Tabackerack</v>
      </c>
      <c r="B279" t="s">
        <v>14507</v>
      </c>
      <c r="C279" t="str">
        <f>INDEX(CompositeRoster[team],MATCH(RosterPlan25[[#This Row],[PLAYER]],CompositeRoster[full_name],0))&amp;""</f>
        <v/>
      </c>
      <c r="D279" t="str">
        <f>INDEX(CompositeRoster[position],MATCH(RosterPlan25[[#This Row],[PLAYER]],CompositeRoster[full_name],0))&amp;""</f>
        <v/>
      </c>
      <c r="E279" s="36" t="str">
        <f>INDEX(CompositeRoster[source],MATCH(RosterPlan25[[#This Row],[PLAYER]],CompositeRoster[full_name],0))</f>
        <v>Draft</v>
      </c>
      <c r="F279" s="42">
        <f>_xlfn.IFNA(INDEX(Draft2018[PRICE], MATCH(RosterPlan25[[#This Row],[PLAYER]],Draft2018[PLAYER],0)),0)</f>
        <v>0</v>
      </c>
      <c r="G279" s="42" t="str">
        <f>_xlfn.IFNA(INDEX(Draft2018[Current Contract],MATCH(RosterPlan25[[#This Row],[PLAYER]],Draft2018[PLAYER],0)),"Undrafted")</f>
        <v>Undrafted</v>
      </c>
      <c r="H279" s="42">
        <f>IF(RosterPlan25[[#This Row],[Contract]]="Rookie","",2018+3-_xlfn.IFNA(INDEX(Draft2018[Net Keeper Count],MATCH(RosterPlan25[[#This Row],[PLAYER]],Draft2018[PLAYER],0)),0))</f>
        <v>2021</v>
      </c>
      <c r="I279" s="42">
        <f>ROUNDDOWN(RosterPlan25[[#This Row],[Optimal $]]*IF(RosterPlan25[Contract]="Rookie",0.3,0.15),0)</f>
        <v>0</v>
      </c>
      <c r="J279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79" s="38">
        <f>_xlfn.IFNA(IF(RosterPlan25[[#This Row],[POS]]="K",0,INDEX(Proj2019[VARG],MATCH(RosterPlan25[[#This Row],[PLAYER]],Proj2019[PLAYER],0))),0)</f>
        <v>0</v>
      </c>
      <c r="L279" s="39" t="s">
        <v>439</v>
      </c>
      <c r="M279" s="36">
        <f>_xlfn.IFNA(INDEX(Draft2018[Net Keeper Count],MATCH(RosterPlan25[[#This Row],[PLAYER]],Draft2018[PLAYER],0)),0)+IF(RosterPlan25[[#This Row],[KEEPER / RFA]]="K",1,0)</f>
        <v>1</v>
      </c>
      <c r="N279" s="39"/>
      <c r="O279">
        <f>IF(RosterPlan25[[#This Row],[VAR/G]]&gt;0,ROUND($W$29*RosterPlan25[[#This Row],[VAR/G]],0),0)+1</f>
        <v>1</v>
      </c>
      <c r="P279" s="36">
        <f>RosterPlan25[[#This Row],[Optimal $]]-RosterPlan25[[#This Row],[2019 $]]</f>
        <v>0</v>
      </c>
      <c r="Q279" s="36">
        <f>IF(OR(RosterPlan25[[#This Row],[SOURCE]]="Rookie",RosterPlan25[[#This Row],[POS]]="K"),0,RosterPlan25[[#This Row],[VAR/G]]+3.3)</f>
        <v>3.3</v>
      </c>
      <c r="R279" s="36">
        <f>IF(RosterPlan25[[#This Row],[VAW/G]]&gt;0,ROUND(RosterPlan25[[#This Row],[VAW/G]]*$W$56,0)+1,1)</f>
        <v>17</v>
      </c>
      <c r="S279" s="43">
        <f>RosterPlan25[[#This Row],[VAWG Market $]]-_xlfn.IFNA(RosterPlan25[[#This Row],[2019 $]],1)</f>
        <v>16</v>
      </c>
      <c r="T27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79"/>
      <c r="AL279"/>
    </row>
    <row r="280" spans="1:42" x14ac:dyDescent="0.3">
      <c r="A280" s="36" t="str">
        <f>INDEX(CompositeRoster[display_name],MATCH(RosterPlan25[[#This Row],[PLAYER]],CompositeRoster[full_name],0))</f>
        <v>Tabackerack</v>
      </c>
      <c r="B280" t="s">
        <v>14517</v>
      </c>
      <c r="C280" t="str">
        <f>INDEX(CompositeRoster[team],MATCH(RosterPlan25[[#This Row],[PLAYER]],CompositeRoster[full_name],0))&amp;""</f>
        <v/>
      </c>
      <c r="D280" t="str">
        <f>INDEX(CompositeRoster[position],MATCH(RosterPlan25[[#This Row],[PLAYER]],CompositeRoster[full_name],0))&amp;""</f>
        <v/>
      </c>
      <c r="E280" s="36" t="str">
        <f>INDEX(CompositeRoster[source],MATCH(RosterPlan25[[#This Row],[PLAYER]],CompositeRoster[full_name],0))</f>
        <v>Draft</v>
      </c>
      <c r="F280" s="42">
        <f>_xlfn.IFNA(INDEX(Draft2018[PRICE], MATCH(RosterPlan25[[#This Row],[PLAYER]],Draft2018[PLAYER],0)),0)</f>
        <v>0</v>
      </c>
      <c r="G280" s="42" t="str">
        <f>_xlfn.IFNA(INDEX(Draft2018[Current Contract],MATCH(RosterPlan25[[#This Row],[PLAYER]],Draft2018[PLAYER],0)),"Undrafted")</f>
        <v>Undrafted</v>
      </c>
      <c r="H280" s="42">
        <f>IF(RosterPlan25[[#This Row],[Contract]]="Rookie","",2018+3-_xlfn.IFNA(INDEX(Draft2018[Net Keeper Count],MATCH(RosterPlan25[[#This Row],[PLAYER]],Draft2018[PLAYER],0)),0))</f>
        <v>2021</v>
      </c>
      <c r="I280" s="42">
        <f>ROUNDDOWN(RosterPlan25[[#This Row],[Optimal $]]*IF(RosterPlan25[Contract]="Rookie",0.3,0.15),0)</f>
        <v>0</v>
      </c>
      <c r="J280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80" s="38">
        <f>_xlfn.IFNA(IF(RosterPlan25[[#This Row],[POS]]="K",0,INDEX(Proj2019[VARG],MATCH(RosterPlan25[[#This Row],[PLAYER]],Proj2019[PLAYER],0))),0)</f>
        <v>0</v>
      </c>
      <c r="L280" s="39" t="s">
        <v>439</v>
      </c>
      <c r="M280" s="36">
        <f>_xlfn.IFNA(INDEX(Draft2018[Net Keeper Count],MATCH(RosterPlan25[[#This Row],[PLAYER]],Draft2018[PLAYER],0)),0)+IF(RosterPlan25[[#This Row],[KEEPER / RFA]]="K",1,0)</f>
        <v>1</v>
      </c>
      <c r="N280" s="39"/>
      <c r="O280">
        <f>IF(RosterPlan25[[#This Row],[VAR/G]]&gt;0,ROUND($W$29*RosterPlan25[[#This Row],[VAR/G]],0),0)+1</f>
        <v>1</v>
      </c>
      <c r="P280" s="36">
        <f>RosterPlan25[[#This Row],[Optimal $]]-RosterPlan25[[#This Row],[2019 $]]</f>
        <v>0</v>
      </c>
      <c r="Q280" s="36">
        <f>IF(OR(RosterPlan25[[#This Row],[SOURCE]]="Rookie",RosterPlan25[[#This Row],[POS]]="K"),0,RosterPlan25[[#This Row],[VAR/G]]+3.3)</f>
        <v>3.3</v>
      </c>
      <c r="R280" s="36">
        <f>IF(RosterPlan25[[#This Row],[VAW/G]]&gt;0,ROUND(RosterPlan25[[#This Row],[VAW/G]]*$W$56,0)+1,1)</f>
        <v>17</v>
      </c>
      <c r="S280" s="43">
        <f>RosterPlan25[[#This Row],[VAWG Market $]]-_xlfn.IFNA(RosterPlan25[[#This Row],[2019 $]],1)</f>
        <v>16</v>
      </c>
      <c r="T28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80"/>
      <c r="AL280"/>
    </row>
    <row r="281" spans="1:42" x14ac:dyDescent="0.3">
      <c r="A281" s="36" t="str">
        <f>INDEX(CompositeRoster[display_name],MATCH(RosterPlan25[[#This Row],[PLAYER]],CompositeRoster[full_name],0))</f>
        <v>Tabackerack</v>
      </c>
      <c r="B281" t="s">
        <v>14527</v>
      </c>
      <c r="C281" t="str">
        <f>INDEX(CompositeRoster[team],MATCH(RosterPlan25[[#This Row],[PLAYER]],CompositeRoster[full_name],0))&amp;""</f>
        <v/>
      </c>
      <c r="D281" t="str">
        <f>INDEX(CompositeRoster[position],MATCH(RosterPlan25[[#This Row],[PLAYER]],CompositeRoster[full_name],0))&amp;""</f>
        <v/>
      </c>
      <c r="E281" t="str">
        <f>INDEX(CompositeRoster[source],MATCH(RosterPlan25[[#This Row],[PLAYER]],CompositeRoster[full_name],0))</f>
        <v>Draft</v>
      </c>
      <c r="F281" s="42">
        <f>_xlfn.IFNA(INDEX(Draft2018[PRICE], MATCH(RosterPlan25[[#This Row],[PLAYER]],Draft2018[PLAYER],0)),0)</f>
        <v>0</v>
      </c>
      <c r="G281" s="42" t="str">
        <f>_xlfn.IFNA(INDEX(Draft2018[Current Contract],MATCH(RosterPlan25[[#This Row],[PLAYER]],Draft2018[PLAYER],0)),"Undrafted")</f>
        <v>Undrafted</v>
      </c>
      <c r="H281" s="42">
        <f>IF(RosterPlan25[[#This Row],[Contract]]="Rookie","",2018+3-_xlfn.IFNA(INDEX(Draft2018[Net Keeper Count],MATCH(RosterPlan25[[#This Row],[PLAYER]],Draft2018[PLAYER],0)),0))</f>
        <v>2021</v>
      </c>
      <c r="I281" s="42">
        <f>ROUNDDOWN(RosterPlan25[[#This Row],[Optimal $]]*IF(RosterPlan25[Contract]="Rookie",0.3,0.15),0)</f>
        <v>0</v>
      </c>
      <c r="J28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81" s="38">
        <f>_xlfn.IFNA(IF(RosterPlan25[[#This Row],[POS]]="K",0,INDEX(Proj2019[VARG],MATCH(RosterPlan25[[#This Row],[PLAYER]],Proj2019[PLAYER],0))),0)</f>
        <v>0</v>
      </c>
      <c r="L281" s="39" t="s">
        <v>439</v>
      </c>
      <c r="M281" s="36">
        <f>_xlfn.IFNA(INDEX(Draft2018[Net Keeper Count],MATCH(RosterPlan25[[#This Row],[PLAYER]],Draft2018[PLAYER],0)),0)+IF(RosterPlan25[[#This Row],[KEEPER / RFA]]="K",1,0)</f>
        <v>1</v>
      </c>
      <c r="N281" s="39"/>
      <c r="O281" s="36">
        <f>IF(RosterPlan25[[#This Row],[VAR/G]]&gt;0,ROUND($W$29*RosterPlan25[[#This Row],[VAR/G]],0),0)+1</f>
        <v>1</v>
      </c>
      <c r="P281" s="36">
        <f>RosterPlan25[[#This Row],[Optimal $]]-RosterPlan25[[#This Row],[2019 $]]</f>
        <v>0</v>
      </c>
      <c r="Q281" s="36">
        <f>IF(OR(RosterPlan25[[#This Row],[SOURCE]]="Rookie",RosterPlan25[[#This Row],[POS]]="K"),0,RosterPlan25[[#This Row],[VAR/G]]+3.3)</f>
        <v>3.3</v>
      </c>
      <c r="R281" s="36">
        <f>IF(RosterPlan25[[#This Row],[VAW/G]]&gt;0,ROUND(RosterPlan25[[#This Row],[VAW/G]]*$W$56,0)+1,1)</f>
        <v>17</v>
      </c>
      <c r="S281" s="43">
        <f>RosterPlan25[[#This Row],[VAWG Market $]]-_xlfn.IFNA(RosterPlan25[[#This Row],[2019 $]],1)</f>
        <v>16</v>
      </c>
      <c r="T28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81"/>
      <c r="AL281"/>
    </row>
    <row r="282" spans="1:42" x14ac:dyDescent="0.3">
      <c r="A282" s="36" t="str">
        <f>INDEX(CompositeRoster[display_name],MATCH(RosterPlan25[[#This Row],[PLAYER]],CompositeRoster[full_name],0))</f>
        <v>zombull</v>
      </c>
      <c r="B282" t="s">
        <v>4866</v>
      </c>
      <c r="C282" t="str">
        <f>INDEX(CompositeRoster[team],MATCH(RosterPlan25[[#This Row],[PLAYER]],CompositeRoster[full_name],0))&amp;""</f>
        <v>DAL</v>
      </c>
      <c r="D282" t="str">
        <f>INDEX(CompositeRoster[position],MATCH(RosterPlan25[[#This Row],[PLAYER]],CompositeRoster[full_name],0))&amp;""</f>
        <v>RB</v>
      </c>
      <c r="E282" t="str">
        <f>INDEX(CompositeRoster[source],MATCH(RosterPlan25[[#This Row],[PLAYER]],CompositeRoster[full_name],0))</f>
        <v>Roster</v>
      </c>
      <c r="F282" s="42">
        <f>_xlfn.IFNA(INDEX(Draft2018[PRICE], MATCH(RosterPlan25[[#This Row],[PLAYER]],Draft2018[PLAYER],0)),0)</f>
        <v>47</v>
      </c>
      <c r="G282" s="42" t="str">
        <f>_xlfn.IFNA(INDEX(Draft2018[Current Contract],MATCH(RosterPlan25[[#This Row],[PLAYER]],Draft2018[PLAYER],0)),"Undrafted")</f>
        <v>Rookie</v>
      </c>
      <c r="H282" s="42" t="str">
        <f>IF(RosterPlan25[[#This Row],[Contract]]="Rookie","",2018+3-_xlfn.IFNA(INDEX(Draft2018[Net Keeper Count],MATCH(RosterPlan25[[#This Row],[PLAYER]],Draft2018[PLAYER],0)),0))</f>
        <v/>
      </c>
      <c r="I282" s="42">
        <f>ROUNDDOWN(RosterPlan25[[#This Row],[Optimal $]]*IF(RosterPlan25[Contract]="Rookie",0.3,0.15),0)</f>
        <v>29</v>
      </c>
      <c r="J282">
        <f>IF(RosterPlan25[[#This Row],[SOURCE]]="Draft",INDEX(draft_2019[salary],MATCH(RosterPlan25[[#This Row],[PLAYER]],draft_2019[placeholder_name],0)),MAX(RosterPlan25[[#This Row],[Current $]]+RosterPlan25[[#This Row],[$↑ VAR]],1))</f>
        <v>76</v>
      </c>
      <c r="K282" s="38">
        <f>_xlfn.IFNA(IF(RosterPlan25[[#This Row],[POS]]="K",0,INDEX(Proj2019[VARG],MATCH(RosterPlan25[[#This Row],[PLAYER]],Proj2019[PLAYER],0))),0)</f>
        <v>8.9937499999999968</v>
      </c>
      <c r="L282" s="39" t="s">
        <v>439</v>
      </c>
      <c r="M282" s="36">
        <f>_xlfn.IFNA(INDEX(Draft2018[Net Keeper Count],MATCH(RosterPlan25[[#This Row],[PLAYER]],Draft2018[PLAYER],0)),0)+IF(RosterPlan25[[#This Row],[KEEPER / RFA]]="K",1,0)</f>
        <v>3</v>
      </c>
      <c r="N282" s="39"/>
      <c r="O282" s="36">
        <f>IF(RosterPlan25[[#This Row],[VAR/G]]&gt;0,ROUND($W$29*RosterPlan25[[#This Row],[VAR/G]],0),0)+1</f>
        <v>98</v>
      </c>
      <c r="P282" s="36">
        <f>RosterPlan25[[#This Row],[Optimal $]]-RosterPlan25[[#This Row],[2019 $]]</f>
        <v>22</v>
      </c>
      <c r="Q282" s="36">
        <f>IF(OR(RosterPlan25[[#This Row],[SOURCE]]="Rookie",RosterPlan25[[#This Row],[POS]]="K"),0,RosterPlan25[[#This Row],[VAR/G]]+3.3)</f>
        <v>12.293749999999996</v>
      </c>
      <c r="R282" s="36">
        <f>IF(RosterPlan25[[#This Row],[VAW/G]]&gt;0,ROUND(RosterPlan25[[#This Row],[VAW/G]]*$W$56,0)+1,1)</f>
        <v>62</v>
      </c>
      <c r="S282" s="43">
        <f>RosterPlan25[[#This Row],[VAWG Market $]]-_xlfn.IFNA(RosterPlan25[[#This Row],[2019 $]],1)</f>
        <v>-14</v>
      </c>
      <c r="T282" s="36">
        <f>IF(RosterPlan25[[#This Row],[VAR/G]]&gt;0,1+ROUND(RosterPlan25[[#This Row],[VAR/G]]*IF(RosterPlan25[[#This Row],[KEEPER / RFA]]="K",($W$34+RosterPlan25[[#This Row],[2019 $]]-1)/($W$25+RosterPlan25[[#This Row],[VAR/G]]),$W$35),0),1)</f>
        <v>132</v>
      </c>
      <c r="AK282"/>
      <c r="AL282"/>
    </row>
    <row r="283" spans="1:42" x14ac:dyDescent="0.3">
      <c r="A283" s="36" t="str">
        <f>INDEX(CompositeRoster[display_name],MATCH(RosterPlan25[[#This Row],[PLAYER]],CompositeRoster[full_name],0))</f>
        <v>zombull</v>
      </c>
      <c r="B283" t="s">
        <v>3057</v>
      </c>
      <c r="C283" t="str">
        <f>INDEX(CompositeRoster[team],MATCH(RosterPlan25[[#This Row],[PLAYER]],CompositeRoster[full_name],0))&amp;""</f>
        <v>GB</v>
      </c>
      <c r="D283" t="str">
        <f>INDEX(CompositeRoster[position],MATCH(RosterPlan25[[#This Row],[PLAYER]],CompositeRoster[full_name],0))&amp;""</f>
        <v>WR</v>
      </c>
      <c r="E283" t="str">
        <f>INDEX(CompositeRoster[source],MATCH(RosterPlan25[[#This Row],[PLAYER]],CompositeRoster[full_name],0))</f>
        <v>Roster</v>
      </c>
      <c r="F283" s="42">
        <f>_xlfn.IFNA(INDEX(Draft2018[PRICE], MATCH(RosterPlan25[[#This Row],[PLAYER]],Draft2018[PLAYER],0)),0)</f>
        <v>9</v>
      </c>
      <c r="G283" s="42" t="str">
        <f>_xlfn.IFNA(INDEX(Draft2018[Current Contract],MATCH(RosterPlan25[[#This Row],[PLAYER]],Draft2018[PLAYER],0)),"Undrafted")</f>
        <v>Auction</v>
      </c>
      <c r="H283" s="42">
        <f>IF(RosterPlan25[[#This Row],[Contract]]="Rookie","",2018+3-_xlfn.IFNA(INDEX(Draft2018[Net Keeper Count],MATCH(RosterPlan25[[#This Row],[PLAYER]],Draft2018[PLAYER],0)),0))</f>
        <v>2019</v>
      </c>
      <c r="I283" s="42">
        <f>ROUNDDOWN(RosterPlan25[[#This Row],[Optimal $]]*IF(RosterPlan25[Contract]="Rookie",0.3,0.15),0)</f>
        <v>9</v>
      </c>
      <c r="J283">
        <f>IF(RosterPlan25[[#This Row],[SOURCE]]="Draft",INDEX(draft_2019[salary],MATCH(RosterPlan25[[#This Row],[PLAYER]],draft_2019[placeholder_name],0)),MAX(RosterPlan25[[#This Row],[Current $]]+RosterPlan25[[#This Row],[$↑ VAR]],1))</f>
        <v>18</v>
      </c>
      <c r="K283" s="38">
        <f>_xlfn.IFNA(IF(RosterPlan25[[#This Row],[POS]]="K",0,INDEX(Proj2019[VARG],MATCH(RosterPlan25[[#This Row],[PLAYER]],Proj2019[PLAYER],0))),0)</f>
        <v>5.7556250000000011</v>
      </c>
      <c r="L283" s="39"/>
      <c r="M283" s="36">
        <f>_xlfn.IFNA(INDEX(Draft2018[Net Keeper Count],MATCH(RosterPlan25[[#This Row],[PLAYER]],Draft2018[PLAYER],0)),0)+IF(RosterPlan25[[#This Row],[KEEPER / RFA]]="K",1,0)</f>
        <v>2</v>
      </c>
      <c r="N283" s="39"/>
      <c r="O283" s="36">
        <f>IF(RosterPlan25[[#This Row],[VAR/G]]&gt;0,ROUND($W$29*RosterPlan25[[#This Row],[VAR/G]],0),0)+1</f>
        <v>63</v>
      </c>
      <c r="P283" s="36">
        <f>RosterPlan25[[#This Row],[Optimal $]]-RosterPlan25[[#This Row],[2019 $]]</f>
        <v>45</v>
      </c>
      <c r="Q283" s="36">
        <f>IF(OR(RosterPlan25[[#This Row],[SOURCE]]="Rookie",RosterPlan25[[#This Row],[POS]]="K"),0,RosterPlan25[[#This Row],[VAR/G]]+3.3)</f>
        <v>9.0556250000000009</v>
      </c>
      <c r="R283" s="36">
        <f>IF(RosterPlan25[[#This Row],[VAW/G]]&gt;0,ROUND(RosterPlan25[[#This Row],[VAW/G]]*$W$56,0)+1,1)</f>
        <v>46</v>
      </c>
      <c r="S283" s="43">
        <f>RosterPlan25[[#This Row],[VAWG Market $]]-_xlfn.IFNA(RosterPlan25[[#This Row],[2019 $]],1)</f>
        <v>28</v>
      </c>
      <c r="T283" s="36">
        <f>IF(RosterPlan25[[#This Row],[VAR/G]]&gt;0,1+ROUND(RosterPlan25[[#This Row],[VAR/G]]*IF(RosterPlan25[[#This Row],[KEEPER / RFA]]="K",($W$34+RosterPlan25[[#This Row],[2019 $]]-1)/($W$25+RosterPlan25[[#This Row],[VAR/G]]),$W$35),0),1)</f>
        <v>89</v>
      </c>
      <c r="AK283"/>
      <c r="AL283"/>
    </row>
    <row r="284" spans="1:42" x14ac:dyDescent="0.3">
      <c r="A284" s="36" t="str">
        <f>INDEX(CompositeRoster[display_name],MATCH(RosterPlan25[[#This Row],[PLAYER]],CompositeRoster[full_name],0))</f>
        <v>zombull</v>
      </c>
      <c r="B284" t="s">
        <v>9701</v>
      </c>
      <c r="C284" t="str">
        <f>INDEX(CompositeRoster[team],MATCH(RosterPlan25[[#This Row],[PLAYER]],CompositeRoster[full_name],0))&amp;""</f>
        <v>PIT</v>
      </c>
      <c r="D284" t="str">
        <f>INDEX(CompositeRoster[position],MATCH(RosterPlan25[[#This Row],[PLAYER]],CompositeRoster[full_name],0))&amp;""</f>
        <v>RB</v>
      </c>
      <c r="E284" s="36" t="str">
        <f>INDEX(CompositeRoster[source],MATCH(RosterPlan25[[#This Row],[PLAYER]],CompositeRoster[full_name],0))</f>
        <v>Roster</v>
      </c>
      <c r="F284" s="42">
        <f>_xlfn.IFNA(INDEX(Draft2018[PRICE], MATCH(RosterPlan25[[#This Row],[PLAYER]],Draft2018[PLAYER],0)),0)</f>
        <v>3</v>
      </c>
      <c r="G284" s="42" t="str">
        <f>_xlfn.IFNA(INDEX(Draft2018[Current Contract],MATCH(RosterPlan25[[#This Row],[PLAYER]],Draft2018[PLAYER],0)),"Undrafted")</f>
        <v>Rookie</v>
      </c>
      <c r="H284" s="42" t="str">
        <f>IF(RosterPlan25[[#This Row],[Contract]]="Rookie","",2018+3-_xlfn.IFNA(INDEX(Draft2018[Net Keeper Count],MATCH(RosterPlan25[[#This Row],[PLAYER]],Draft2018[PLAYER],0)),0))</f>
        <v/>
      </c>
      <c r="I284" s="42">
        <f>ROUNDDOWN(RosterPlan25[[#This Row],[Optimal $]]*IF(RosterPlan25[Contract]="Rookie",0.3,0.15),0)</f>
        <v>18</v>
      </c>
      <c r="J284" s="36">
        <f>IF(RosterPlan25[[#This Row],[SOURCE]]="Draft",INDEX(draft_2019[salary],MATCH(RosterPlan25[[#This Row],[PLAYER]],draft_2019[placeholder_name],0)),MAX(RosterPlan25[[#This Row],[Current $]]+RosterPlan25[[#This Row],[$↑ VAR]],1))</f>
        <v>21</v>
      </c>
      <c r="K284" s="38">
        <f>_xlfn.IFNA(IF(RosterPlan25[[#This Row],[POS]]="K",0,INDEX(Proj2019[VARG],MATCH(RosterPlan25[[#This Row],[PLAYER]],Proj2019[PLAYER],0))),0)</f>
        <v>5.6943749999999973</v>
      </c>
      <c r="L284" s="39" t="s">
        <v>439</v>
      </c>
      <c r="M284" s="36">
        <f>_xlfn.IFNA(INDEX(Draft2018[Net Keeper Count],MATCH(RosterPlan25[[#This Row],[PLAYER]],Draft2018[PLAYER],0)),0)+IF(RosterPlan25[[#This Row],[KEEPER / RFA]]="K",1,0)</f>
        <v>2</v>
      </c>
      <c r="N284" s="39"/>
      <c r="O284">
        <f>IF(RosterPlan25[[#This Row],[VAR/G]]&gt;0,ROUND($W$29*RosterPlan25[[#This Row],[VAR/G]],0),0)+1</f>
        <v>62</v>
      </c>
      <c r="P284" s="36">
        <f>RosterPlan25[[#This Row],[Optimal $]]-RosterPlan25[[#This Row],[2019 $]]</f>
        <v>41</v>
      </c>
      <c r="Q284" s="36">
        <f>IF(OR(RosterPlan25[[#This Row],[SOURCE]]="Rookie",RosterPlan25[[#This Row],[POS]]="K"),0,RosterPlan25[[#This Row],[VAR/G]]+3.3)</f>
        <v>8.994374999999998</v>
      </c>
      <c r="R284" s="36">
        <f>IF(RosterPlan25[[#This Row],[VAW/G]]&gt;0,ROUND(RosterPlan25[[#This Row],[VAW/G]]*$W$56,0)+1,1)</f>
        <v>45</v>
      </c>
      <c r="S284" s="43">
        <f>RosterPlan25[[#This Row],[VAWG Market $]]-_xlfn.IFNA(RosterPlan25[[#This Row],[2019 $]],1)</f>
        <v>24</v>
      </c>
      <c r="T284" s="36">
        <f>IF(RosterPlan25[[#This Row],[VAR/G]]&gt;0,1+ROUND(RosterPlan25[[#This Row],[VAR/G]]*IF(RosterPlan25[[#This Row],[KEEPER / RFA]]="K",($W$34+RosterPlan25[[#This Row],[2019 $]]-1)/($W$25+RosterPlan25[[#This Row],[VAR/G]]),$W$35),0),1)</f>
        <v>84</v>
      </c>
      <c r="AK284"/>
      <c r="AL284"/>
    </row>
    <row r="285" spans="1:42" x14ac:dyDescent="0.3">
      <c r="A285" s="36" t="str">
        <f>INDEX(CompositeRoster[display_name],MATCH(RosterPlan25[[#This Row],[PLAYER]],CompositeRoster[full_name],0))</f>
        <v>zombull</v>
      </c>
      <c r="B285" t="s">
        <v>5709</v>
      </c>
      <c r="C285" t="str">
        <f>INDEX(CompositeRoster[team],MATCH(RosterPlan25[[#This Row],[PLAYER]],CompositeRoster[full_name],0))&amp;""</f>
        <v>LAR</v>
      </c>
      <c r="D285" t="str">
        <f>INDEX(CompositeRoster[position],MATCH(RosterPlan25[[#This Row],[PLAYER]],CompositeRoster[full_name],0))&amp;""</f>
        <v>RB</v>
      </c>
      <c r="E285" s="36" t="str">
        <f>INDEX(CompositeRoster[source],MATCH(RosterPlan25[[#This Row],[PLAYER]],CompositeRoster[full_name],0))</f>
        <v>Roster</v>
      </c>
      <c r="F285" s="42">
        <f>_xlfn.IFNA(INDEX(Draft2018[PRICE], MATCH(RosterPlan25[[#This Row],[PLAYER]],Draft2018[PLAYER],0)),0)</f>
        <v>94</v>
      </c>
      <c r="G285" s="42" t="str">
        <f>_xlfn.IFNA(INDEX(Draft2018[Current Contract],MATCH(RosterPlan25[[#This Row],[PLAYER]],Draft2018[PLAYER],0)),"Undrafted")</f>
        <v>Auction</v>
      </c>
      <c r="H285" s="42">
        <f>IF(RosterPlan25[[#This Row],[Contract]]="Rookie","",2018+3-_xlfn.IFNA(INDEX(Draft2018[Net Keeper Count],MATCH(RosterPlan25[[#This Row],[PLAYER]],Draft2018[PLAYER],0)),0))</f>
        <v>2020</v>
      </c>
      <c r="I285" s="42">
        <f>ROUNDDOWN(RosterPlan25[[#This Row],[Optimal $]]*IF(RosterPlan25[Contract]="Rookie",0.3,0.15),0)</f>
        <v>8</v>
      </c>
      <c r="J285" s="36">
        <f>IF(RosterPlan25[[#This Row],[SOURCE]]="Draft",INDEX(draft_2019[salary],MATCH(RosterPlan25[[#This Row],[PLAYER]],draft_2019[placeholder_name],0)),MAX(RosterPlan25[[#This Row],[Current $]]+RosterPlan25[[#This Row],[$↑ VAR]],1))</f>
        <v>102</v>
      </c>
      <c r="K285" s="38">
        <f>_xlfn.IFNA(IF(RosterPlan25[[#This Row],[POS]]="K",0,INDEX(Proj2019[VARG],MATCH(RosterPlan25[[#This Row],[PLAYER]],Proj2019[PLAYER],0))),0)</f>
        <v>5.3012499999999996</v>
      </c>
      <c r="L285" s="39"/>
      <c r="M285" s="36">
        <f>_xlfn.IFNA(INDEX(Draft2018[Net Keeper Count],MATCH(RosterPlan25[[#This Row],[PLAYER]],Draft2018[PLAYER],0)),0)+IF(RosterPlan25[[#This Row],[KEEPER / RFA]]="K",1,0)</f>
        <v>1</v>
      </c>
      <c r="N285" s="39"/>
      <c r="O285">
        <f>IF(RosterPlan25[[#This Row],[VAR/G]]&gt;0,ROUND($W$29*RosterPlan25[[#This Row],[VAR/G]],0),0)+1</f>
        <v>58</v>
      </c>
      <c r="P285" s="36">
        <f>RosterPlan25[[#This Row],[Optimal $]]-RosterPlan25[[#This Row],[2019 $]]</f>
        <v>-44</v>
      </c>
      <c r="Q285" s="36">
        <f>IF(OR(RosterPlan25[[#This Row],[SOURCE]]="Rookie",RosterPlan25[[#This Row],[POS]]="K"),0,RosterPlan25[[#This Row],[VAR/G]]+3.3)</f>
        <v>8.6012500000000003</v>
      </c>
      <c r="R285" s="36">
        <f>IF(RosterPlan25[[#This Row],[VAW/G]]&gt;0,ROUND(RosterPlan25[[#This Row],[VAW/G]]*$W$56,0)+1,1)</f>
        <v>43</v>
      </c>
      <c r="S285" s="43">
        <f>RosterPlan25[[#This Row],[VAWG Market $]]-_xlfn.IFNA(RosterPlan25[[#This Row],[2019 $]],1)</f>
        <v>-59</v>
      </c>
      <c r="T285" s="36">
        <f>IF(RosterPlan25[[#This Row],[VAR/G]]&gt;0,1+ROUND(RosterPlan25[[#This Row],[VAR/G]]*IF(RosterPlan25[[#This Row],[KEEPER / RFA]]="K",($W$34+RosterPlan25[[#This Row],[2019 $]]-1)/($W$25+RosterPlan25[[#This Row],[VAR/G]]),$W$35),0),1)</f>
        <v>82</v>
      </c>
      <c r="AK285"/>
      <c r="AL285"/>
    </row>
    <row r="286" spans="1:42" x14ac:dyDescent="0.3">
      <c r="A286" s="36" t="str">
        <f>INDEX(CompositeRoster[display_name],MATCH(RosterPlan25[[#This Row],[PLAYER]],CompositeRoster[full_name],0))</f>
        <v>zombull</v>
      </c>
      <c r="B286" t="s">
        <v>374</v>
      </c>
      <c r="C286" t="str">
        <f>INDEX(CompositeRoster[team],MATCH(RosterPlan25[[#This Row],[PLAYER]],CompositeRoster[full_name],0))&amp;""</f>
        <v>NO</v>
      </c>
      <c r="D286" t="str">
        <f>INDEX(CompositeRoster[position],MATCH(RosterPlan25[[#This Row],[PLAYER]],CompositeRoster[full_name],0))&amp;""</f>
        <v>WR</v>
      </c>
      <c r="E286" s="36" t="str">
        <f>INDEX(CompositeRoster[source],MATCH(RosterPlan25[[#This Row],[PLAYER]],CompositeRoster[full_name],0))</f>
        <v>Roster</v>
      </c>
      <c r="F286" s="42">
        <f>_xlfn.IFNA(INDEX(Draft2018[PRICE], MATCH(RosterPlan25[[#This Row],[PLAYER]],Draft2018[PLAYER],0)),0)</f>
        <v>26</v>
      </c>
      <c r="G286" s="42" t="str">
        <f>_xlfn.IFNA(INDEX(Draft2018[Current Contract],MATCH(RosterPlan25[[#This Row],[PLAYER]],Draft2018[PLAYER],0)),"Undrafted")</f>
        <v>Rookie</v>
      </c>
      <c r="H286" s="42" t="str">
        <f>IF(RosterPlan25[[#This Row],[Contract]]="Rookie","",2018+3-_xlfn.IFNA(INDEX(Draft2018[Net Keeper Count],MATCH(RosterPlan25[[#This Row],[PLAYER]],Draft2018[PLAYER],0)),0))</f>
        <v/>
      </c>
      <c r="I286" s="42">
        <f>ROUNDDOWN(RosterPlan25[[#This Row],[Optimal $]]*IF(RosterPlan25[Contract]="Rookie",0.3,0.15),0)</f>
        <v>15</v>
      </c>
      <c r="J286" s="36">
        <f>IF(RosterPlan25[[#This Row],[SOURCE]]="Draft",INDEX(draft_2019[salary],MATCH(RosterPlan25[[#This Row],[PLAYER]],draft_2019[placeholder_name],0)),MAX(RosterPlan25[[#This Row],[Current $]]+RosterPlan25[[#This Row],[$↑ VAR]],1))</f>
        <v>41</v>
      </c>
      <c r="K286" s="38">
        <f>_xlfn.IFNA(IF(RosterPlan25[[#This Row],[POS]]="K",0,INDEX(Proj2019[VARG],MATCH(RosterPlan25[[#This Row],[PLAYER]],Proj2019[PLAYER],0))),0)</f>
        <v>4.548750000000001</v>
      </c>
      <c r="L286" s="39" t="s">
        <v>439</v>
      </c>
      <c r="M286" s="36">
        <f>_xlfn.IFNA(INDEX(Draft2018[Net Keeper Count],MATCH(RosterPlan25[[#This Row],[PLAYER]],Draft2018[PLAYER],0)),0)+IF(RosterPlan25[[#This Row],[KEEPER / RFA]]="K",1,0)</f>
        <v>3</v>
      </c>
      <c r="N286" s="39"/>
      <c r="O286">
        <f>IF(RosterPlan25[[#This Row],[VAR/G]]&gt;0,ROUND($W$29*RosterPlan25[[#This Row],[VAR/G]],0),0)+1</f>
        <v>50</v>
      </c>
      <c r="P286" s="36">
        <f>RosterPlan25[[#This Row],[Optimal $]]-RosterPlan25[[#This Row],[2019 $]]</f>
        <v>9</v>
      </c>
      <c r="Q286" s="36">
        <f>IF(OR(RosterPlan25[[#This Row],[SOURCE]]="Rookie",RosterPlan25[[#This Row],[POS]]="K"),0,RosterPlan25[[#This Row],[VAR/G]]+3.3)</f>
        <v>7.8487500000000008</v>
      </c>
      <c r="R286" s="36">
        <f>IF(RosterPlan25[[#This Row],[VAW/G]]&gt;0,ROUND(RosterPlan25[[#This Row],[VAW/G]]*$W$56,0)+1,1)</f>
        <v>40</v>
      </c>
      <c r="S286" s="43">
        <f>RosterPlan25[[#This Row],[VAWG Market $]]-_xlfn.IFNA(RosterPlan25[[#This Row],[2019 $]],1)</f>
        <v>-1</v>
      </c>
      <c r="T286" s="36">
        <f>IF(RosterPlan25[[#This Row],[VAR/G]]&gt;0,1+ROUND(RosterPlan25[[#This Row],[VAR/G]]*IF(RosterPlan25[[#This Row],[KEEPER / RFA]]="K",($W$34+RosterPlan25[[#This Row],[2019 $]]-1)/($W$25+RosterPlan25[[#This Row],[VAR/G]]),$W$35),0),1)</f>
        <v>69</v>
      </c>
      <c r="AK286"/>
      <c r="AL286"/>
    </row>
    <row r="287" spans="1:42" x14ac:dyDescent="0.3">
      <c r="A287" s="36" t="str">
        <f>INDEX(CompositeRoster[display_name],MATCH(RosterPlan25[[#This Row],[PLAYER]],CompositeRoster[full_name],0))</f>
        <v>zombull</v>
      </c>
      <c r="B287" t="s">
        <v>4869</v>
      </c>
      <c r="C287" t="str">
        <f>INDEX(CompositeRoster[team],MATCH(RosterPlan25[[#This Row],[PLAYER]],CompositeRoster[full_name],0))&amp;""</f>
        <v>DEN</v>
      </c>
      <c r="D287" t="str">
        <f>INDEX(CompositeRoster[position],MATCH(RosterPlan25[[#This Row],[PLAYER]],CompositeRoster[full_name],0))&amp;""</f>
        <v>RB</v>
      </c>
      <c r="E287" s="36" t="str">
        <f>INDEX(CompositeRoster[source],MATCH(RosterPlan25[[#This Row],[PLAYER]],CompositeRoster[full_name],0))</f>
        <v>Roster</v>
      </c>
      <c r="F287" s="42">
        <f>_xlfn.IFNA(INDEX(Draft2018[PRICE], MATCH(RosterPlan25[[#This Row],[PLAYER]],Draft2018[PLAYER],0)),0)</f>
        <v>0</v>
      </c>
      <c r="G287" s="42" t="str">
        <f>_xlfn.IFNA(INDEX(Draft2018[Current Contract],MATCH(RosterPlan25[[#This Row],[PLAYER]],Draft2018[PLAYER],0)),"Undrafted")</f>
        <v>Undrafted</v>
      </c>
      <c r="H287" s="42">
        <f>IF(RosterPlan25[[#This Row],[Contract]]="Rookie","",2018+3-_xlfn.IFNA(INDEX(Draft2018[Net Keeper Count],MATCH(RosterPlan25[[#This Row],[PLAYER]],Draft2018[PLAYER],0)),0))</f>
        <v>2021</v>
      </c>
      <c r="I287" s="42">
        <f>ROUNDDOWN(RosterPlan25[[#This Row],[Optimal $]]*IF(RosterPlan25[Contract]="Rookie",0.3,0.15),0)</f>
        <v>5</v>
      </c>
      <c r="J287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87" s="38">
        <f>_xlfn.IFNA(IF(RosterPlan25[[#This Row],[POS]]="K",0,INDEX(Proj2019[VARG],MATCH(RosterPlan25[[#This Row],[PLAYER]],Proj2019[PLAYER],0))),0)</f>
        <v>3.4256249999999984</v>
      </c>
      <c r="L287" s="39" t="s">
        <v>439</v>
      </c>
      <c r="M287" s="36">
        <f>_xlfn.IFNA(INDEX(Draft2018[Net Keeper Count],MATCH(RosterPlan25[[#This Row],[PLAYER]],Draft2018[PLAYER],0)),0)+IF(RosterPlan25[[#This Row],[KEEPER / RFA]]="K",1,0)</f>
        <v>1</v>
      </c>
      <c r="N287" s="39"/>
      <c r="O287">
        <f>IF(RosterPlan25[[#This Row],[VAR/G]]&gt;0,ROUND($W$29*RosterPlan25[[#This Row],[VAR/G]],0),0)+1</f>
        <v>38</v>
      </c>
      <c r="P287" s="36">
        <f>RosterPlan25[[#This Row],[Optimal $]]-RosterPlan25[[#This Row],[2019 $]]</f>
        <v>33</v>
      </c>
      <c r="Q287" s="36">
        <f>IF(OR(RosterPlan25[[#This Row],[SOURCE]]="Rookie",RosterPlan25[[#This Row],[POS]]="K"),0,RosterPlan25[[#This Row],[VAR/G]]+3.3)</f>
        <v>6.7256249999999982</v>
      </c>
      <c r="R287" s="36">
        <f>IF(RosterPlan25[[#This Row],[VAW/G]]&gt;0,ROUND(RosterPlan25[[#This Row],[VAW/G]]*$W$56,0)+1,1)</f>
        <v>34</v>
      </c>
      <c r="S287" s="43">
        <f>RosterPlan25[[#This Row],[VAWG Market $]]-_xlfn.IFNA(RosterPlan25[[#This Row],[2019 $]],1)</f>
        <v>29</v>
      </c>
      <c r="T287" s="36">
        <f>IF(RosterPlan25[[#This Row],[VAR/G]]&gt;0,1+ROUND(RosterPlan25[[#This Row],[VAR/G]]*IF(RosterPlan25[[#This Row],[KEEPER / RFA]]="K",($W$34+RosterPlan25[[#This Row],[2019 $]]-1)/($W$25+RosterPlan25[[#This Row],[VAR/G]]),$W$35),0),1)</f>
        <v>51</v>
      </c>
      <c r="AK287"/>
      <c r="AL287"/>
    </row>
    <row r="288" spans="1:42" x14ac:dyDescent="0.3">
      <c r="A288" s="36" t="str">
        <f>INDEX(CompositeRoster[display_name],MATCH(RosterPlan25[[#This Row],[PLAYER]],CompositeRoster[full_name],0))</f>
        <v>zombull</v>
      </c>
      <c r="B288" t="s">
        <v>1238</v>
      </c>
      <c r="C288" t="str">
        <f>INDEX(CompositeRoster[team],MATCH(RosterPlan25[[#This Row],[PLAYER]],CompositeRoster[full_name],0))&amp;""</f>
        <v>LAR</v>
      </c>
      <c r="D288" t="str">
        <f>INDEX(CompositeRoster[position],MATCH(RosterPlan25[[#This Row],[PLAYER]],CompositeRoster[full_name],0))&amp;""</f>
        <v>WR</v>
      </c>
      <c r="E288" t="str">
        <f>INDEX(CompositeRoster[source],MATCH(RosterPlan25[[#This Row],[PLAYER]],CompositeRoster[full_name],0))</f>
        <v>Roster</v>
      </c>
      <c r="F288" s="42">
        <f>_xlfn.IFNA(INDEX(Draft2018[PRICE], MATCH(RosterPlan25[[#This Row],[PLAYER]],Draft2018[PLAYER],0)),0)</f>
        <v>1</v>
      </c>
      <c r="G288" s="42" t="str">
        <f>_xlfn.IFNA(INDEX(Draft2018[Current Contract],MATCH(RosterPlan25[[#This Row],[PLAYER]],Draft2018[PLAYER],0)),"Undrafted")</f>
        <v>Undrafted</v>
      </c>
      <c r="H288" s="42">
        <f>IF(RosterPlan25[[#This Row],[Contract]]="Rookie","",2018+3-_xlfn.IFNA(INDEX(Draft2018[Net Keeper Count],MATCH(RosterPlan25[[#This Row],[PLAYER]],Draft2018[PLAYER],0)),0))</f>
        <v>2019</v>
      </c>
      <c r="I288" s="42">
        <f>ROUNDDOWN(RosterPlan25[[#This Row],[Optimal $]]*IF(RosterPlan25[Contract]="Rookie",0.3,0.15),0)</f>
        <v>4</v>
      </c>
      <c r="J288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288" s="38">
        <f>_xlfn.IFNA(IF(RosterPlan25[[#This Row],[POS]]="K",0,INDEX(Proj2019[VARG],MATCH(RosterPlan25[[#This Row],[PLAYER]],Proj2019[PLAYER],0))),0)</f>
        <v>2.6674999999999995</v>
      </c>
      <c r="L288" s="39"/>
      <c r="M288" s="36">
        <f>_xlfn.IFNA(INDEX(Draft2018[Net Keeper Count],MATCH(RosterPlan25[[#This Row],[PLAYER]],Draft2018[PLAYER],0)),0)+IF(RosterPlan25[[#This Row],[KEEPER / RFA]]="K",1,0)</f>
        <v>2</v>
      </c>
      <c r="N288" s="39"/>
      <c r="O288" s="36">
        <f>IF(RosterPlan25[[#This Row],[VAR/G]]&gt;0,ROUND($W$29*RosterPlan25[[#This Row],[VAR/G]],0),0)+1</f>
        <v>30</v>
      </c>
      <c r="P288" s="36">
        <f>RosterPlan25[[#This Row],[Optimal $]]-RosterPlan25[[#This Row],[2019 $]]</f>
        <v>25</v>
      </c>
      <c r="Q288" s="36">
        <f>IF(OR(RosterPlan25[[#This Row],[SOURCE]]="Rookie",RosterPlan25[[#This Row],[POS]]="K"),0,RosterPlan25[[#This Row],[VAR/G]]+3.3)</f>
        <v>5.9674999999999994</v>
      </c>
      <c r="R288" s="36">
        <f>IF(RosterPlan25[[#This Row],[VAW/G]]&gt;0,ROUND(RosterPlan25[[#This Row],[VAW/G]]*$W$56,0)+1,1)</f>
        <v>30</v>
      </c>
      <c r="S288" s="43">
        <f>RosterPlan25[[#This Row],[VAWG Market $]]-_xlfn.IFNA(RosterPlan25[[#This Row],[2019 $]],1)</f>
        <v>25</v>
      </c>
      <c r="T288" s="36">
        <f>IF(RosterPlan25[[#This Row],[VAR/G]]&gt;0,1+ROUND(RosterPlan25[[#This Row],[VAR/G]]*IF(RosterPlan25[[#This Row],[KEEPER / RFA]]="K",($W$34+RosterPlan25[[#This Row],[2019 $]]-1)/($W$25+RosterPlan25[[#This Row],[VAR/G]]),$W$35),0),1)</f>
        <v>42</v>
      </c>
      <c r="AK288"/>
      <c r="AL288"/>
    </row>
    <row r="289" spans="1:38" x14ac:dyDescent="0.3">
      <c r="A289" s="36" t="str">
        <f>INDEX(CompositeRoster[display_name],MATCH(RosterPlan25[[#This Row],[PLAYER]],CompositeRoster[full_name],0))</f>
        <v>zombull</v>
      </c>
      <c r="B289" t="s">
        <v>4385</v>
      </c>
      <c r="C289" t="str">
        <f>INDEX(CompositeRoster[team],MATCH(RosterPlan25[[#This Row],[PLAYER]],CompositeRoster[full_name],0))&amp;""</f>
        <v>TB</v>
      </c>
      <c r="D289" t="str">
        <f>INDEX(CompositeRoster[position],MATCH(RosterPlan25[[#This Row],[PLAYER]],CompositeRoster[full_name],0))&amp;""</f>
        <v>WR</v>
      </c>
      <c r="E289" t="str">
        <f>INDEX(CompositeRoster[source],MATCH(RosterPlan25[[#This Row],[PLAYER]],CompositeRoster[full_name],0))</f>
        <v>Roster</v>
      </c>
      <c r="F289" s="42">
        <f>_xlfn.IFNA(INDEX(Draft2018[PRICE], MATCH(RosterPlan25[[#This Row],[PLAYER]],Draft2018[PLAYER],0)),0)</f>
        <v>3</v>
      </c>
      <c r="G289" s="42" t="str">
        <f>_xlfn.IFNA(INDEX(Draft2018[Current Contract],MATCH(RosterPlan25[[#This Row],[PLAYER]],Draft2018[PLAYER],0)),"Undrafted")</f>
        <v>Rookie</v>
      </c>
      <c r="H289" s="42" t="str">
        <f>IF(RosterPlan25[[#This Row],[Contract]]="Rookie","",2018+3-_xlfn.IFNA(INDEX(Draft2018[Net Keeper Count],MATCH(RosterPlan25[[#This Row],[PLAYER]],Draft2018[PLAYER],0)),0))</f>
        <v/>
      </c>
      <c r="I289" s="42">
        <f>ROUNDDOWN(RosterPlan25[[#This Row],[Optimal $]]*IF(RosterPlan25[Contract]="Rookie",0.3,0.15),0)</f>
        <v>6</v>
      </c>
      <c r="J289">
        <f>IF(RosterPlan25[[#This Row],[SOURCE]]="Draft",INDEX(draft_2019[salary],MATCH(RosterPlan25[[#This Row],[PLAYER]],draft_2019[placeholder_name],0)),MAX(RosterPlan25[[#This Row],[Current $]]+RosterPlan25[[#This Row],[$↑ VAR]],1))</f>
        <v>9</v>
      </c>
      <c r="K289" s="38">
        <f>_xlfn.IFNA(IF(RosterPlan25[[#This Row],[POS]]="K",0,INDEX(Proj2019[VARG],MATCH(RosterPlan25[[#This Row],[PLAYER]],Proj2019[PLAYER],0))),0)</f>
        <v>1.7656249999999991</v>
      </c>
      <c r="L289" s="39" t="s">
        <v>439</v>
      </c>
      <c r="M289">
        <f>_xlfn.IFNA(INDEX(Draft2018[Net Keeper Count],MATCH(RosterPlan25[[#This Row],[PLAYER]],Draft2018[PLAYER],0)),0)+IF(RosterPlan25[[#This Row],[KEEPER / RFA]]="K",1,0)</f>
        <v>2</v>
      </c>
      <c r="N289" s="39"/>
      <c r="O289" s="36">
        <f>IF(RosterPlan25[[#This Row],[VAR/G]]&gt;0,ROUND($W$29*RosterPlan25[[#This Row],[VAR/G]],0),0)+1</f>
        <v>20</v>
      </c>
      <c r="P289" s="36">
        <f>RosterPlan25[[#This Row],[Optimal $]]-RosterPlan25[[#This Row],[2019 $]]</f>
        <v>11</v>
      </c>
      <c r="Q289" s="36">
        <f>IF(OR(RosterPlan25[[#This Row],[SOURCE]]="Rookie",RosterPlan25[[#This Row],[POS]]="K"),0,RosterPlan25[[#This Row],[VAR/G]]+3.3)</f>
        <v>5.0656249999999989</v>
      </c>
      <c r="R289" s="36">
        <f>IF(RosterPlan25[[#This Row],[VAW/G]]&gt;0,ROUND(RosterPlan25[[#This Row],[VAW/G]]*$W$56,0)+1,1)</f>
        <v>26</v>
      </c>
      <c r="S289" s="43">
        <f>RosterPlan25[[#This Row],[VAWG Market $]]-_xlfn.IFNA(RosterPlan25[[#This Row],[2019 $]],1)</f>
        <v>17</v>
      </c>
      <c r="T289" s="36">
        <f>IF(RosterPlan25[[#This Row],[VAR/G]]&gt;0,1+ROUND(RosterPlan25[[#This Row],[VAR/G]]*IF(RosterPlan25[[#This Row],[KEEPER / RFA]]="K",($W$34+RosterPlan25[[#This Row],[2019 $]]-1)/($W$25+RosterPlan25[[#This Row],[VAR/G]]),$W$35),0),1)</f>
        <v>28</v>
      </c>
      <c r="AK289"/>
      <c r="AL289"/>
    </row>
    <row r="290" spans="1:38" x14ac:dyDescent="0.3">
      <c r="A290" s="36" t="str">
        <f>INDEX(CompositeRoster[display_name],MATCH(RosterPlan25[[#This Row],[PLAYER]],CompositeRoster[full_name],0))</f>
        <v>zombull</v>
      </c>
      <c r="B290" t="s">
        <v>2898</v>
      </c>
      <c r="C290" t="str">
        <f>INDEX(CompositeRoster[team],MATCH(RosterPlan25[[#This Row],[PLAYER]],CompositeRoster[full_name],0))&amp;""</f>
        <v>NO</v>
      </c>
      <c r="D290" t="str">
        <f>INDEX(CompositeRoster[position],MATCH(RosterPlan25[[#This Row],[PLAYER]],CompositeRoster[full_name],0))&amp;""</f>
        <v>QB</v>
      </c>
      <c r="E290" t="str">
        <f>INDEX(CompositeRoster[source],MATCH(RosterPlan25[[#This Row],[PLAYER]],CompositeRoster[full_name],0))</f>
        <v>Roster</v>
      </c>
      <c r="F290" s="42">
        <f>_xlfn.IFNA(INDEX(Draft2018[PRICE], MATCH(RosterPlan25[[#This Row],[PLAYER]],Draft2018[PLAYER],0)),0)</f>
        <v>13</v>
      </c>
      <c r="G290" s="42" t="str">
        <f>_xlfn.IFNA(INDEX(Draft2018[Current Contract],MATCH(RosterPlan25[[#This Row],[PLAYER]],Draft2018[PLAYER],0)),"Undrafted")</f>
        <v>Auction</v>
      </c>
      <c r="H290" s="42">
        <f>IF(RosterPlan25[[#This Row],[Contract]]="Rookie","",2018+3-_xlfn.IFNA(INDEX(Draft2018[Net Keeper Count],MATCH(RosterPlan25[[#This Row],[PLAYER]],Draft2018[PLAYER],0)),0))</f>
        <v>2019</v>
      </c>
      <c r="I290" s="42">
        <f>ROUNDDOWN(RosterPlan25[[#This Row],[Optimal $]]*IF(RosterPlan25[Contract]="Rookie",0.3,0.15),0)</f>
        <v>1</v>
      </c>
      <c r="J290">
        <f>IF(RosterPlan25[[#This Row],[SOURCE]]="Draft",INDEX(draft_2019[salary],MATCH(RosterPlan25[[#This Row],[PLAYER]],draft_2019[placeholder_name],0)),MAX(RosterPlan25[[#This Row],[Current $]]+RosterPlan25[[#This Row],[$↑ VAR]],1))</f>
        <v>14</v>
      </c>
      <c r="K290" s="38">
        <f>_xlfn.IFNA(IF(RosterPlan25[[#This Row],[POS]]="K",0,INDEX(Proj2019[VARG],MATCH(RosterPlan25[[#This Row],[PLAYER]],Proj2019[PLAYER],0))),0)</f>
        <v>0.51612499999999883</v>
      </c>
      <c r="L290" s="39"/>
      <c r="M290" s="36">
        <f>_xlfn.IFNA(INDEX(Draft2018[Net Keeper Count],MATCH(RosterPlan25[[#This Row],[PLAYER]],Draft2018[PLAYER],0)),0)+IF(RosterPlan25[[#This Row],[KEEPER / RFA]]="K",1,0)</f>
        <v>2</v>
      </c>
      <c r="N290" s="39"/>
      <c r="O290" s="36">
        <f>IF(RosterPlan25[[#This Row],[VAR/G]]&gt;0,ROUND($W$29*RosterPlan25[[#This Row],[VAR/G]],0),0)+1</f>
        <v>7</v>
      </c>
      <c r="P290" s="36">
        <f>RosterPlan25[[#This Row],[Optimal $]]-RosterPlan25[[#This Row],[2019 $]]</f>
        <v>-7</v>
      </c>
      <c r="Q290" s="36">
        <f>IF(OR(RosterPlan25[[#This Row],[SOURCE]]="Rookie",RosterPlan25[[#This Row],[POS]]="K"),0,RosterPlan25[[#This Row],[VAR/G]]+3.3)</f>
        <v>3.8161249999999987</v>
      </c>
      <c r="R290" s="36">
        <f>IF(RosterPlan25[[#This Row],[VAW/G]]&gt;0,ROUND(RosterPlan25[[#This Row],[VAW/G]]*$W$56,0)+1,1)</f>
        <v>20</v>
      </c>
      <c r="S290" s="43">
        <f>RosterPlan25[[#This Row],[VAWG Market $]]-_xlfn.IFNA(RosterPlan25[[#This Row],[2019 $]],1)</f>
        <v>6</v>
      </c>
      <c r="T290" s="36">
        <f>IF(RosterPlan25[[#This Row],[VAR/G]]&gt;0,1+ROUND(RosterPlan25[[#This Row],[VAR/G]]*IF(RosterPlan25[[#This Row],[KEEPER / RFA]]="K",($W$34+RosterPlan25[[#This Row],[2019 $]]-1)/($W$25+RosterPlan25[[#This Row],[VAR/G]]),$W$35),0),1)</f>
        <v>9</v>
      </c>
      <c r="AK290"/>
      <c r="AL290"/>
    </row>
    <row r="291" spans="1:38" x14ac:dyDescent="0.3">
      <c r="A291" s="36" t="str">
        <f>INDEX(CompositeRoster[display_name],MATCH(RosterPlan25[[#This Row],[PLAYER]],CompositeRoster[full_name],0))</f>
        <v>zombull</v>
      </c>
      <c r="B291" t="s">
        <v>6635</v>
      </c>
      <c r="C291" t="str">
        <f>INDEX(CompositeRoster[team],MATCH(RosterPlan25[[#This Row],[PLAYER]],CompositeRoster[full_name],0))&amp;""</f>
        <v>DAL</v>
      </c>
      <c r="D291" t="str">
        <f>INDEX(CompositeRoster[position],MATCH(RosterPlan25[[#This Row],[PLAYER]],CompositeRoster[full_name],0))&amp;""</f>
        <v>TE</v>
      </c>
      <c r="E291" t="str">
        <f>INDEX(CompositeRoster[source],MATCH(RosterPlan25[[#This Row],[PLAYER]],CompositeRoster[full_name],0))</f>
        <v>Roster</v>
      </c>
      <c r="F291" s="42">
        <f>_xlfn.IFNA(INDEX(Draft2018[PRICE], MATCH(RosterPlan25[[#This Row],[PLAYER]],Draft2018[PLAYER],0)),0)</f>
        <v>0</v>
      </c>
      <c r="G291" s="42" t="str">
        <f>_xlfn.IFNA(INDEX(Draft2018[Current Contract],MATCH(RosterPlan25[[#This Row],[PLAYER]],Draft2018[PLAYER],0)),"Undrafted")</f>
        <v>Undrafted</v>
      </c>
      <c r="H291" s="42">
        <f>IF(RosterPlan25[[#This Row],[Contract]]="Rookie","",2018+3-_xlfn.IFNA(INDEX(Draft2018[Net Keeper Count],MATCH(RosterPlan25[[#This Row],[PLAYER]],Draft2018[PLAYER],0)),0))</f>
        <v>2021</v>
      </c>
      <c r="I291" s="42">
        <f>ROUNDDOWN(RosterPlan25[[#This Row],[Optimal $]]*IF(RosterPlan25[Contract]="Rookie",0.3,0.15),0)</f>
        <v>0</v>
      </c>
      <c r="J291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1" s="38">
        <f>_xlfn.IFNA(IF(RosterPlan25[[#This Row],[POS]]="K",0,INDEX(Proj2019[VARG],MATCH(RosterPlan25[[#This Row],[PLAYER]],Proj2019[PLAYER],0))),0)</f>
        <v>0</v>
      </c>
      <c r="L291" s="39" t="s">
        <v>439</v>
      </c>
      <c r="M291" s="36">
        <f>_xlfn.IFNA(INDEX(Draft2018[Net Keeper Count],MATCH(RosterPlan25[[#This Row],[PLAYER]],Draft2018[PLAYER],0)),0)+IF(RosterPlan25[[#This Row],[KEEPER / RFA]]="K",1,0)</f>
        <v>1</v>
      </c>
      <c r="N291" s="39"/>
      <c r="O291" s="36">
        <f>IF(RosterPlan25[[#This Row],[VAR/G]]&gt;0,ROUND($W$29*RosterPlan25[[#This Row],[VAR/G]],0),0)+1</f>
        <v>1</v>
      </c>
      <c r="P291" s="36">
        <f>RosterPlan25[[#This Row],[Optimal $]]-RosterPlan25[[#This Row],[2019 $]]</f>
        <v>0</v>
      </c>
      <c r="Q291" s="36">
        <f>IF(OR(RosterPlan25[[#This Row],[SOURCE]]="Rookie",RosterPlan25[[#This Row],[POS]]="K"),0,RosterPlan25[[#This Row],[VAR/G]]+3.3)</f>
        <v>3.3</v>
      </c>
      <c r="R291" s="36">
        <f>IF(RosterPlan25[[#This Row],[VAW/G]]&gt;0,ROUND(RosterPlan25[[#This Row],[VAW/G]]*$W$56,0)+1,1)</f>
        <v>17</v>
      </c>
      <c r="S291" s="43">
        <f>RosterPlan25[[#This Row],[VAWG Market $]]-_xlfn.IFNA(RosterPlan25[[#This Row],[2019 $]],1)</f>
        <v>16</v>
      </c>
      <c r="T29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1"/>
      <c r="AL291"/>
    </row>
    <row r="292" spans="1:38" x14ac:dyDescent="0.3">
      <c r="A292" s="36" t="str">
        <f>INDEX(CompositeRoster[display_name],MATCH(RosterPlan25[[#This Row],[PLAYER]],CompositeRoster[full_name],0))</f>
        <v>zombull</v>
      </c>
      <c r="B292" t="s">
        <v>4157</v>
      </c>
      <c r="C292" t="str">
        <f>INDEX(CompositeRoster[team],MATCH(RosterPlan25[[#This Row],[PLAYER]],CompositeRoster[full_name],0))&amp;""</f>
        <v>NYJ</v>
      </c>
      <c r="D292" t="str">
        <f>INDEX(CompositeRoster[position],MATCH(RosterPlan25[[#This Row],[PLAYER]],CompositeRoster[full_name],0))&amp;""</f>
        <v>TE</v>
      </c>
      <c r="E292" t="str">
        <f>INDEX(CompositeRoster[source],MATCH(RosterPlan25[[#This Row],[PLAYER]],CompositeRoster[full_name],0))</f>
        <v>Roster</v>
      </c>
      <c r="F292" s="42">
        <f>_xlfn.IFNA(INDEX(Draft2018[PRICE], MATCH(RosterPlan25[[#This Row],[PLAYER]],Draft2018[PLAYER],0)),0)</f>
        <v>0</v>
      </c>
      <c r="G292" s="42" t="str">
        <f>_xlfn.IFNA(INDEX(Draft2018[Current Contract],MATCH(RosterPlan25[[#This Row],[PLAYER]],Draft2018[PLAYER],0)),"Undrafted")</f>
        <v>Undrafted</v>
      </c>
      <c r="H292" s="42">
        <f>IF(RosterPlan25[[#This Row],[Contract]]="Rookie","",2018+3-_xlfn.IFNA(INDEX(Draft2018[Net Keeper Count],MATCH(RosterPlan25[[#This Row],[PLAYER]],Draft2018[PLAYER],0)),0))</f>
        <v>2021</v>
      </c>
      <c r="I292" s="42">
        <f>ROUNDDOWN(RosterPlan25[[#This Row],[Optimal $]]*IF(RosterPlan25[Contract]="Rookie",0.3,0.15),0)</f>
        <v>0</v>
      </c>
      <c r="J29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2" s="38">
        <f>_xlfn.IFNA(IF(RosterPlan25[[#This Row],[POS]]="K",0,INDEX(Proj2019[VARG],MATCH(RosterPlan25[[#This Row],[PLAYER]],Proj2019[PLAYER],0))),0)</f>
        <v>0</v>
      </c>
      <c r="L292" s="39" t="s">
        <v>439</v>
      </c>
      <c r="M292" s="36">
        <f>_xlfn.IFNA(INDEX(Draft2018[Net Keeper Count],MATCH(RosterPlan25[[#This Row],[PLAYER]],Draft2018[PLAYER],0)),0)+IF(RosterPlan25[[#This Row],[KEEPER / RFA]]="K",1,0)</f>
        <v>1</v>
      </c>
      <c r="N292" s="39"/>
      <c r="O292" s="36">
        <f>IF(RosterPlan25[[#This Row],[VAR/G]]&gt;0,ROUND($W$29*RosterPlan25[[#This Row],[VAR/G]],0),0)+1</f>
        <v>1</v>
      </c>
      <c r="P292" s="36">
        <f>RosterPlan25[[#This Row],[Optimal $]]-RosterPlan25[[#This Row],[2019 $]]</f>
        <v>0</v>
      </c>
      <c r="Q292" s="36">
        <f>IF(OR(RosterPlan25[[#This Row],[SOURCE]]="Rookie",RosterPlan25[[#This Row],[POS]]="K"),0,RosterPlan25[[#This Row],[VAR/G]]+3.3)</f>
        <v>3.3</v>
      </c>
      <c r="R292" s="36">
        <f>IF(RosterPlan25[[#This Row],[VAW/G]]&gt;0,ROUND(RosterPlan25[[#This Row],[VAW/G]]*$W$56,0)+1,1)</f>
        <v>17</v>
      </c>
      <c r="S292" s="43">
        <f>RosterPlan25[[#This Row],[VAWG Market $]]-_xlfn.IFNA(RosterPlan25[[#This Row],[2019 $]],1)</f>
        <v>16</v>
      </c>
      <c r="T29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2"/>
      <c r="AL292"/>
    </row>
    <row r="293" spans="1:38" x14ac:dyDescent="0.3">
      <c r="A293" s="36" t="str">
        <f>INDEX(CompositeRoster[display_name],MATCH(RosterPlan25[[#This Row],[PLAYER]],CompositeRoster[full_name],0))</f>
        <v>zombull</v>
      </c>
      <c r="B293" t="s">
        <v>8318</v>
      </c>
      <c r="C293" t="str">
        <f>INDEX(CompositeRoster[team],MATCH(RosterPlan25[[#This Row],[PLAYER]],CompositeRoster[full_name],0))&amp;""</f>
        <v>LAR</v>
      </c>
      <c r="D293" t="str">
        <f>INDEX(CompositeRoster[position],MATCH(RosterPlan25[[#This Row],[PLAYER]],CompositeRoster[full_name],0))&amp;""</f>
        <v>K</v>
      </c>
      <c r="E293" s="36" t="str">
        <f>INDEX(CompositeRoster[source],MATCH(RosterPlan25[[#This Row],[PLAYER]],CompositeRoster[full_name],0))</f>
        <v>Roster</v>
      </c>
      <c r="F293" s="42">
        <f>_xlfn.IFNA(INDEX(Draft2018[PRICE], MATCH(RosterPlan25[[#This Row],[PLAYER]],Draft2018[PLAYER],0)),0)</f>
        <v>1</v>
      </c>
      <c r="G293" s="42" t="str">
        <f>_xlfn.IFNA(INDEX(Draft2018[Current Contract],MATCH(RosterPlan25[[#This Row],[PLAYER]],Draft2018[PLAYER],0)),"Undrafted")</f>
        <v>Undrafted</v>
      </c>
      <c r="H293" s="42">
        <f>IF(RosterPlan25[[#This Row],[Contract]]="Rookie","",2018+3-_xlfn.IFNA(INDEX(Draft2018[Net Keeper Count],MATCH(RosterPlan25[[#This Row],[PLAYER]],Draft2018[PLAYER],0)),0))</f>
        <v>2020</v>
      </c>
      <c r="I293" s="42">
        <f>ROUNDDOWN(RosterPlan25[[#This Row],[Optimal $]]*IF(RosterPlan25[Contract]="Rookie",0.3,0.15),0)</f>
        <v>0</v>
      </c>
      <c r="J29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3" s="49">
        <f>_xlfn.IFNA(IF(RosterPlan25[[#This Row],[POS]]="K",0,INDEX(Proj2019[VARG],MATCH(RosterPlan25[[#This Row],[PLAYER]],Proj2019[PLAYER],0))),0)</f>
        <v>0</v>
      </c>
      <c r="L293" s="39" t="s">
        <v>439</v>
      </c>
      <c r="M293">
        <f>_xlfn.IFNA(INDEX(Draft2018[Net Keeper Count],MATCH(RosterPlan25[[#This Row],[PLAYER]],Draft2018[PLAYER],0)),0)+IF(RosterPlan25[[#This Row],[KEEPER / RFA]]="K",1,0)</f>
        <v>2</v>
      </c>
      <c r="N293" s="39"/>
      <c r="O293" s="50">
        <f>IF(RosterPlan25[[#This Row],[VAR/G]]&gt;0,ROUND($W$29*RosterPlan25[[#This Row],[VAR/G]],0),0)+1</f>
        <v>1</v>
      </c>
      <c r="P293" s="36">
        <f>RosterPlan25[[#This Row],[Optimal $]]-RosterPlan25[[#This Row],[2019 $]]</f>
        <v>0</v>
      </c>
      <c r="Q293">
        <f>IF(OR(RosterPlan25[[#This Row],[SOURCE]]="Rookie",RosterPlan25[[#This Row],[POS]]="K"),0,RosterPlan25[[#This Row],[VAR/G]]+3.3)</f>
        <v>0</v>
      </c>
      <c r="R293">
        <f>IF(RosterPlan25[[#This Row],[VAW/G]]&gt;0,ROUND(RosterPlan25[[#This Row],[VAW/G]]*$W$56,0)+1,1)</f>
        <v>1</v>
      </c>
      <c r="S293" s="51">
        <f>RosterPlan25[[#This Row],[VAWG Market $]]-_xlfn.IFNA(RosterPlan25[[#This Row],[2019 $]],1)</f>
        <v>0</v>
      </c>
      <c r="T29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3"/>
      <c r="AL293"/>
    </row>
    <row r="294" spans="1:38" x14ac:dyDescent="0.3">
      <c r="A294" s="36" t="str">
        <f>INDEX(CompositeRoster[display_name],MATCH(RosterPlan25[[#This Row],[PLAYER]],CompositeRoster[full_name],0))</f>
        <v>zombull</v>
      </c>
      <c r="B294" t="s">
        <v>4546</v>
      </c>
      <c r="C294" t="str">
        <f>INDEX(CompositeRoster[team],MATCH(RosterPlan25[[#This Row],[PLAYER]],CompositeRoster[full_name],0))&amp;""</f>
        <v>GB</v>
      </c>
      <c r="D294" t="str">
        <f>INDEX(CompositeRoster[position],MATCH(RosterPlan25[[#This Row],[PLAYER]],CompositeRoster[full_name],0))&amp;""</f>
        <v>WR</v>
      </c>
      <c r="E294" t="str">
        <f>INDEX(CompositeRoster[source],MATCH(RosterPlan25[[#This Row],[PLAYER]],CompositeRoster[full_name],0))</f>
        <v>Roster</v>
      </c>
      <c r="F294" s="42">
        <f>_xlfn.IFNA(INDEX(Draft2018[PRICE], MATCH(RosterPlan25[[#This Row],[PLAYER]],Draft2018[PLAYER],0)),0)</f>
        <v>0</v>
      </c>
      <c r="G294" s="42" t="str">
        <f>_xlfn.IFNA(INDEX(Draft2018[Current Contract],MATCH(RosterPlan25[[#This Row],[PLAYER]],Draft2018[PLAYER],0)),"Undrafted")</f>
        <v>Undrafted</v>
      </c>
      <c r="H294" s="42">
        <f>IF(RosterPlan25[[#This Row],[Contract]]="Rookie","",2018+3-_xlfn.IFNA(INDEX(Draft2018[Net Keeper Count],MATCH(RosterPlan25[[#This Row],[PLAYER]],Draft2018[PLAYER],0)),0))</f>
        <v>2021</v>
      </c>
      <c r="I294" s="42">
        <f>ROUNDDOWN(RosterPlan25[[#This Row],[Optimal $]]*IF(RosterPlan25[Contract]="Rookie",0.3,0.15),0)</f>
        <v>0</v>
      </c>
      <c r="J294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4" s="38">
        <f>_xlfn.IFNA(IF(RosterPlan25[[#This Row],[POS]]="K",0,INDEX(Proj2019[VARG],MATCH(RosterPlan25[[#This Row],[PLAYER]],Proj2019[PLAYER],0))),0)</f>
        <v>0</v>
      </c>
      <c r="L294" s="39" t="s">
        <v>439</v>
      </c>
      <c r="M294">
        <f>_xlfn.IFNA(INDEX(Draft2018[Net Keeper Count],MATCH(RosterPlan25[[#This Row],[PLAYER]],Draft2018[PLAYER],0)),0)+IF(RosterPlan25[[#This Row],[KEEPER / RFA]]="K",1,0)</f>
        <v>1</v>
      </c>
      <c r="N294" s="39"/>
      <c r="O294" s="36">
        <f>IF(RosterPlan25[[#This Row],[VAR/G]]&gt;0,ROUND($W$29*RosterPlan25[[#This Row],[VAR/G]],0),0)+1</f>
        <v>1</v>
      </c>
      <c r="P294" s="36">
        <f>RosterPlan25[[#This Row],[Optimal $]]-RosterPlan25[[#This Row],[2019 $]]</f>
        <v>0</v>
      </c>
      <c r="Q294" s="36">
        <f>IF(OR(RosterPlan25[[#This Row],[SOURCE]]="Rookie",RosterPlan25[[#This Row],[POS]]="K"),0,RosterPlan25[[#This Row],[VAR/G]]+3.3)</f>
        <v>3.3</v>
      </c>
      <c r="R294" s="36">
        <f>IF(RosterPlan25[[#This Row],[VAW/G]]&gt;0,ROUND(RosterPlan25[[#This Row],[VAW/G]]*$W$56,0)+1,1)</f>
        <v>17</v>
      </c>
      <c r="S294" s="43">
        <f>RosterPlan25[[#This Row],[VAWG Market $]]-_xlfn.IFNA(RosterPlan25[[#This Row],[2019 $]],1)</f>
        <v>16</v>
      </c>
      <c r="T29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4"/>
      <c r="AL294"/>
    </row>
    <row r="295" spans="1:38" x14ac:dyDescent="0.3">
      <c r="A295" s="36" t="str">
        <f>INDEX(CompositeRoster[display_name],MATCH(RosterPlan25[[#This Row],[PLAYER]],CompositeRoster[full_name],0))</f>
        <v>zombull</v>
      </c>
      <c r="B295" t="s">
        <v>6771</v>
      </c>
      <c r="C295" t="str">
        <f>INDEX(CompositeRoster[team],MATCH(RosterPlan25[[#This Row],[PLAYER]],CompositeRoster[full_name],0))&amp;""</f>
        <v>HOU</v>
      </c>
      <c r="D295" t="str">
        <f>INDEX(CompositeRoster[position],MATCH(RosterPlan25[[#This Row],[PLAYER]],CompositeRoster[full_name],0))&amp;""</f>
        <v>TE</v>
      </c>
      <c r="E295" s="36" t="str">
        <f>INDEX(CompositeRoster[source],MATCH(RosterPlan25[[#This Row],[PLAYER]],CompositeRoster[full_name],0))</f>
        <v>Roster</v>
      </c>
      <c r="F295" s="42">
        <f>_xlfn.IFNA(INDEX(Draft2018[PRICE], MATCH(RosterPlan25[[#This Row],[PLAYER]],Draft2018[PLAYER],0)),0)</f>
        <v>1</v>
      </c>
      <c r="G295" s="42" t="str">
        <f>_xlfn.IFNA(INDEX(Draft2018[Current Contract],MATCH(RosterPlan25[[#This Row],[PLAYER]],Draft2018[PLAYER],0)),"Undrafted")</f>
        <v>Rookie</v>
      </c>
      <c r="H295" s="42" t="str">
        <f>IF(RosterPlan25[[#This Row],[Contract]]="Rookie","",2018+3-_xlfn.IFNA(INDEX(Draft2018[Net Keeper Count],MATCH(RosterPlan25[[#This Row],[PLAYER]],Draft2018[PLAYER],0)),0))</f>
        <v/>
      </c>
      <c r="I295" s="42">
        <f>ROUNDDOWN(RosterPlan25[[#This Row],[Optimal $]]*IF(RosterPlan25[Contract]="Rookie",0.3,0.15),0)</f>
        <v>0</v>
      </c>
      <c r="J29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5" s="38">
        <f>_xlfn.IFNA(IF(RosterPlan25[[#This Row],[POS]]="K",0,INDEX(Proj2019[VARG],MATCH(RosterPlan25[[#This Row],[PLAYER]],Proj2019[PLAYER],0))),0)</f>
        <v>0</v>
      </c>
      <c r="L295" s="39" t="s">
        <v>439</v>
      </c>
      <c r="M295" s="36">
        <f>_xlfn.IFNA(INDEX(Draft2018[Net Keeper Count],MATCH(RosterPlan25[[#This Row],[PLAYER]],Draft2018[PLAYER],0)),0)+IF(RosterPlan25[[#This Row],[KEEPER / RFA]]="K",1,0)</f>
        <v>1</v>
      </c>
      <c r="N295" s="39"/>
      <c r="O295">
        <f>IF(RosterPlan25[[#This Row],[VAR/G]]&gt;0,ROUND($W$29*RosterPlan25[[#This Row],[VAR/G]],0),0)+1</f>
        <v>1</v>
      </c>
      <c r="P295" s="36">
        <f>RosterPlan25[[#This Row],[Optimal $]]-RosterPlan25[[#This Row],[2019 $]]</f>
        <v>0</v>
      </c>
      <c r="Q295" s="36">
        <f>IF(OR(RosterPlan25[[#This Row],[SOURCE]]="Rookie",RosterPlan25[[#This Row],[POS]]="K"),0,RosterPlan25[[#This Row],[VAR/G]]+3.3)</f>
        <v>3.3</v>
      </c>
      <c r="R295" s="36">
        <f>IF(RosterPlan25[[#This Row],[VAW/G]]&gt;0,ROUND(RosterPlan25[[#This Row],[VAW/G]]*$W$56,0)+1,1)</f>
        <v>17</v>
      </c>
      <c r="S295" s="43">
        <f>RosterPlan25[[#This Row],[VAWG Market $]]-_xlfn.IFNA(RosterPlan25[[#This Row],[2019 $]],1)</f>
        <v>16</v>
      </c>
      <c r="T29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5"/>
      <c r="AL295"/>
    </row>
    <row r="296" spans="1:38" x14ac:dyDescent="0.3">
      <c r="A296" s="36" t="str">
        <f>INDEX(CompositeRoster[display_name],MATCH(RosterPlan25[[#This Row],[PLAYER]],CompositeRoster[full_name],0))</f>
        <v>zombull</v>
      </c>
      <c r="B296" t="s">
        <v>7753</v>
      </c>
      <c r="C296" t="str">
        <f>INDEX(CompositeRoster[team],MATCH(RosterPlan25[[#This Row],[PLAYER]],CompositeRoster[full_name],0))&amp;""</f>
        <v>OAK</v>
      </c>
      <c r="D296" t="str">
        <f>INDEX(CompositeRoster[position],MATCH(RosterPlan25[[#This Row],[PLAYER]],CompositeRoster[full_name],0))&amp;""</f>
        <v>WR</v>
      </c>
      <c r="E296" s="36" t="str">
        <f>INDEX(CompositeRoster[source],MATCH(RosterPlan25[[#This Row],[PLAYER]],CompositeRoster[full_name],0))</f>
        <v>Roster</v>
      </c>
      <c r="F296" s="42">
        <f>_xlfn.IFNA(INDEX(Draft2018[PRICE], MATCH(RosterPlan25[[#This Row],[PLAYER]],Draft2018[PLAYER],0)),0)</f>
        <v>1</v>
      </c>
      <c r="G296" s="42" t="str">
        <f>_xlfn.IFNA(INDEX(Draft2018[Current Contract],MATCH(RosterPlan25[[#This Row],[PLAYER]],Draft2018[PLAYER],0)),"Undrafted")</f>
        <v>Rookie</v>
      </c>
      <c r="H296" s="42" t="str">
        <f>IF(RosterPlan25[[#This Row],[Contract]]="Rookie","",2018+3-_xlfn.IFNA(INDEX(Draft2018[Net Keeper Count],MATCH(RosterPlan25[[#This Row],[PLAYER]],Draft2018[PLAYER],0)),0))</f>
        <v/>
      </c>
      <c r="I296" s="42">
        <f>ROUNDDOWN(RosterPlan25[[#This Row],[Optimal $]]*IF(RosterPlan25[Contract]="Rookie",0.3,0.15),0)</f>
        <v>0</v>
      </c>
      <c r="J296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6" s="38">
        <f>_xlfn.IFNA(IF(RosterPlan25[[#This Row],[POS]]="K",0,INDEX(Proj2019[VARG],MATCH(RosterPlan25[[#This Row],[PLAYER]],Proj2019[PLAYER],0))),0)</f>
        <v>0</v>
      </c>
      <c r="L296" s="39" t="s">
        <v>439</v>
      </c>
      <c r="M296" s="36">
        <f>_xlfn.IFNA(INDEX(Draft2018[Net Keeper Count],MATCH(RosterPlan25[[#This Row],[PLAYER]],Draft2018[PLAYER],0)),0)+IF(RosterPlan25[[#This Row],[KEEPER / RFA]]="K",1,0)</f>
        <v>1</v>
      </c>
      <c r="N296" s="39"/>
      <c r="O296">
        <f>IF(RosterPlan25[[#This Row],[VAR/G]]&gt;0,ROUND($W$29*RosterPlan25[[#This Row],[VAR/G]],0),0)+1</f>
        <v>1</v>
      </c>
      <c r="P296" s="36">
        <f>RosterPlan25[[#This Row],[Optimal $]]-RosterPlan25[[#This Row],[2019 $]]</f>
        <v>0</v>
      </c>
      <c r="Q296" s="36">
        <f>IF(OR(RosterPlan25[[#This Row],[SOURCE]]="Rookie",RosterPlan25[[#This Row],[POS]]="K"),0,RosterPlan25[[#This Row],[VAR/G]]+3.3)</f>
        <v>3.3</v>
      </c>
      <c r="R296" s="36">
        <f>IF(RosterPlan25[[#This Row],[VAW/G]]&gt;0,ROUND(RosterPlan25[[#This Row],[VAW/G]]*$W$56,0)+1,1)</f>
        <v>17</v>
      </c>
      <c r="S296" s="43">
        <f>RosterPlan25[[#This Row],[VAWG Market $]]-_xlfn.IFNA(RosterPlan25[[#This Row],[2019 $]],1)</f>
        <v>16</v>
      </c>
      <c r="T29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6"/>
      <c r="AL296"/>
    </row>
    <row r="297" spans="1:38" x14ac:dyDescent="0.3">
      <c r="A297" s="36" t="str">
        <f>INDEX(CompositeRoster[display_name],MATCH(RosterPlan25[[#This Row],[PLAYER]],CompositeRoster[full_name],0))</f>
        <v>zombull</v>
      </c>
      <c r="B297" t="s">
        <v>8230</v>
      </c>
      <c r="C297" t="str">
        <f>INDEX(CompositeRoster[team],MATCH(RosterPlan25[[#This Row],[PLAYER]],CompositeRoster[full_name],0))&amp;""</f>
        <v>GB</v>
      </c>
      <c r="D297" t="str">
        <f>INDEX(CompositeRoster[position],MATCH(RosterPlan25[[#This Row],[PLAYER]],CompositeRoster[full_name],0))&amp;""</f>
        <v>WR</v>
      </c>
      <c r="E297" t="str">
        <f>INDEX(CompositeRoster[source],MATCH(RosterPlan25[[#This Row],[PLAYER]],CompositeRoster[full_name],0))</f>
        <v>Roster</v>
      </c>
      <c r="F297" s="42">
        <f>_xlfn.IFNA(INDEX(Draft2018[PRICE], MATCH(RosterPlan25[[#This Row],[PLAYER]],Draft2018[PLAYER],0)),0)</f>
        <v>1</v>
      </c>
      <c r="G297" s="42" t="str">
        <f>_xlfn.IFNA(INDEX(Draft2018[Current Contract],MATCH(RosterPlan25[[#This Row],[PLAYER]],Draft2018[PLAYER],0)),"Undrafted")</f>
        <v>Rookie</v>
      </c>
      <c r="H297" s="42" t="str">
        <f>IF(RosterPlan25[[#This Row],[Contract]]="Rookie","",2018+3-_xlfn.IFNA(INDEX(Draft2018[Net Keeper Count],MATCH(RosterPlan25[[#This Row],[PLAYER]],Draft2018[PLAYER],0)),0))</f>
        <v/>
      </c>
      <c r="I297" s="42">
        <f>ROUNDDOWN(RosterPlan25[[#This Row],[Optimal $]]*IF(RosterPlan25[Contract]="Rookie",0.3,0.15),0)</f>
        <v>0</v>
      </c>
      <c r="J297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7" s="38">
        <f>_xlfn.IFNA(IF(RosterPlan25[[#This Row],[POS]]="K",0,INDEX(Proj2019[VARG],MATCH(RosterPlan25[[#This Row],[PLAYER]],Proj2019[PLAYER],0))),0)</f>
        <v>0</v>
      </c>
      <c r="L297" s="39" t="s">
        <v>439</v>
      </c>
      <c r="M297" s="36">
        <f>_xlfn.IFNA(INDEX(Draft2018[Net Keeper Count],MATCH(RosterPlan25[[#This Row],[PLAYER]],Draft2018[PLAYER],0)),0)+IF(RosterPlan25[[#This Row],[KEEPER / RFA]]="K",1,0)</f>
        <v>1</v>
      </c>
      <c r="N297" s="39"/>
      <c r="O297" s="36">
        <f>IF(RosterPlan25[[#This Row],[VAR/G]]&gt;0,ROUND($W$29*RosterPlan25[[#This Row],[VAR/G]],0),0)+1</f>
        <v>1</v>
      </c>
      <c r="P297" s="36">
        <f>RosterPlan25[[#This Row],[Optimal $]]-RosterPlan25[[#This Row],[2019 $]]</f>
        <v>0</v>
      </c>
      <c r="Q297" s="36">
        <f>IF(OR(RosterPlan25[[#This Row],[SOURCE]]="Rookie",RosterPlan25[[#This Row],[POS]]="K"),0,RosterPlan25[[#This Row],[VAR/G]]+3.3)</f>
        <v>3.3</v>
      </c>
      <c r="R297" s="36">
        <f>IF(RosterPlan25[[#This Row],[VAW/G]]&gt;0,ROUND(RosterPlan25[[#This Row],[VAW/G]]*$W$56,0)+1,1)</f>
        <v>17</v>
      </c>
      <c r="S297" s="43">
        <f>RosterPlan25[[#This Row],[VAWG Market $]]-_xlfn.IFNA(RosterPlan25[[#This Row],[2019 $]],1)</f>
        <v>16</v>
      </c>
      <c r="T29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  <c r="AK297"/>
      <c r="AL297"/>
    </row>
    <row r="298" spans="1:38" x14ac:dyDescent="0.3">
      <c r="A298" s="36" t="str">
        <f>INDEX(CompositeRoster[display_name],MATCH(RosterPlan25[[#This Row],[PLAYER]],CompositeRoster[full_name],0))</f>
        <v>zombull</v>
      </c>
      <c r="B298" t="s">
        <v>6605</v>
      </c>
      <c r="C298" t="str">
        <f>INDEX(CompositeRoster[team],MATCH(RosterPlan25[[#This Row],[PLAYER]],CompositeRoster[full_name],0))&amp;""</f>
        <v>GB</v>
      </c>
      <c r="D298" t="str">
        <f>INDEX(CompositeRoster[position],MATCH(RosterPlan25[[#This Row],[PLAYER]],CompositeRoster[full_name],0))&amp;""</f>
        <v>K</v>
      </c>
      <c r="E298" s="36" t="str">
        <f>INDEX(CompositeRoster[source],MATCH(RosterPlan25[[#This Row],[PLAYER]],CompositeRoster[full_name],0))</f>
        <v>Roster</v>
      </c>
      <c r="F298" s="42">
        <f>_xlfn.IFNA(INDEX(Draft2018[PRICE], MATCH(RosterPlan25[[#This Row],[PLAYER]],Draft2018[PLAYER],0)),0)</f>
        <v>0</v>
      </c>
      <c r="G298" s="42" t="str">
        <f>_xlfn.IFNA(INDEX(Draft2018[Current Contract],MATCH(RosterPlan25[[#This Row],[PLAYER]],Draft2018[PLAYER],0)),"Undrafted")</f>
        <v>Undrafted</v>
      </c>
      <c r="H298" s="42">
        <f>IF(RosterPlan25[[#This Row],[Contract]]="Rookie","",2018+3-_xlfn.IFNA(INDEX(Draft2018[Net Keeper Count],MATCH(RosterPlan25[[#This Row],[PLAYER]],Draft2018[PLAYER],0)),0))</f>
        <v>2021</v>
      </c>
      <c r="I298" s="42">
        <f>ROUNDDOWN(RosterPlan25[[#This Row],[Optimal $]]*IF(RosterPlan25[Contract]="Rookie",0.3,0.15),0)</f>
        <v>0</v>
      </c>
      <c r="J298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8" s="38">
        <f>_xlfn.IFNA(IF(RosterPlan25[[#This Row],[POS]]="K",0,INDEX(Proj2019[VARG],MATCH(RosterPlan25[[#This Row],[PLAYER]],Proj2019[PLAYER],0))),0)</f>
        <v>0</v>
      </c>
      <c r="L298" s="39" t="s">
        <v>439</v>
      </c>
      <c r="M298" s="36">
        <f>_xlfn.IFNA(INDEX(Draft2018[Net Keeper Count],MATCH(RosterPlan25[[#This Row],[PLAYER]],Draft2018[PLAYER],0)),0)+IF(RosterPlan25[[#This Row],[KEEPER / RFA]]="K",1,0)</f>
        <v>1</v>
      </c>
      <c r="N298" s="39"/>
      <c r="O298">
        <f>IF(RosterPlan25[[#This Row],[VAR/G]]&gt;0,ROUND($W$29*RosterPlan25[[#This Row],[VAR/G]],0),0)+1</f>
        <v>1</v>
      </c>
      <c r="P298" s="36">
        <f>RosterPlan25[[#This Row],[Optimal $]]-RosterPlan25[[#This Row],[2019 $]]</f>
        <v>0</v>
      </c>
      <c r="Q298" s="36">
        <f>IF(OR(RosterPlan25[[#This Row],[SOURCE]]="Rookie",RosterPlan25[[#This Row],[POS]]="K"),0,RosterPlan25[[#This Row],[VAR/G]]+3.3)</f>
        <v>0</v>
      </c>
      <c r="R298" s="36">
        <f>IF(RosterPlan25[[#This Row],[VAW/G]]&gt;0,ROUND(RosterPlan25[[#This Row],[VAW/G]]*$W$56,0)+1,1)</f>
        <v>1</v>
      </c>
      <c r="S298" s="43">
        <f>RosterPlan25[[#This Row],[VAWG Market $]]-_xlfn.IFNA(RosterPlan25[[#This Row],[2019 $]],1)</f>
        <v>0</v>
      </c>
      <c r="T29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299" spans="1:38" x14ac:dyDescent="0.3">
      <c r="A299" s="36" t="str">
        <f>INDEX(CompositeRoster[display_name],MATCH(RosterPlan25[[#This Row],[PLAYER]],CompositeRoster[full_name],0))</f>
        <v>zombull</v>
      </c>
      <c r="B299" t="s">
        <v>8546</v>
      </c>
      <c r="C299" t="str">
        <f>INDEX(CompositeRoster[team],MATCH(RosterPlan25[[#This Row],[PLAYER]],CompositeRoster[full_name],0))&amp;""</f>
        <v>SF</v>
      </c>
      <c r="D299" t="str">
        <f>INDEX(CompositeRoster[position],MATCH(RosterPlan25[[#This Row],[PLAYER]],CompositeRoster[full_name],0))&amp;""</f>
        <v>RB</v>
      </c>
      <c r="E299" s="36" t="str">
        <f>INDEX(CompositeRoster[source],MATCH(RosterPlan25[[#This Row],[PLAYER]],CompositeRoster[full_name],0))</f>
        <v>Roster</v>
      </c>
      <c r="F299" s="42">
        <f>_xlfn.IFNA(INDEX(Draft2018[PRICE], MATCH(RosterPlan25[[#This Row],[PLAYER]],Draft2018[PLAYER],0)),0)</f>
        <v>0</v>
      </c>
      <c r="G299" s="42" t="str">
        <f>_xlfn.IFNA(INDEX(Draft2018[Current Contract],MATCH(RosterPlan25[[#This Row],[PLAYER]],Draft2018[PLAYER],0)),"Undrafted")</f>
        <v>Undrafted</v>
      </c>
      <c r="H299" s="42">
        <f>IF(RosterPlan25[[#This Row],[Contract]]="Rookie","",2018+3-_xlfn.IFNA(INDEX(Draft2018[Net Keeper Count],MATCH(RosterPlan25[[#This Row],[PLAYER]],Draft2018[PLAYER],0)),0))</f>
        <v>2021</v>
      </c>
      <c r="I299" s="42">
        <f>ROUNDDOWN(RosterPlan25[[#This Row],[Optimal $]]*IF(RosterPlan25[Contract]="Rookie",0.3,0.15),0)</f>
        <v>0</v>
      </c>
      <c r="J299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299" s="38">
        <f>_xlfn.IFNA(IF(RosterPlan25[[#This Row],[POS]]="K",0,INDEX(Proj2019[VARG],MATCH(RosterPlan25[[#This Row],[PLAYER]],Proj2019[PLAYER],0))),0)</f>
        <v>0</v>
      </c>
      <c r="L299" s="39" t="s">
        <v>439</v>
      </c>
      <c r="M299" s="36">
        <f>_xlfn.IFNA(INDEX(Draft2018[Net Keeper Count],MATCH(RosterPlan25[[#This Row],[PLAYER]],Draft2018[PLAYER],0)),0)+IF(RosterPlan25[[#This Row],[KEEPER / RFA]]="K",1,0)</f>
        <v>1</v>
      </c>
      <c r="N299" s="39"/>
      <c r="O299">
        <f>IF(RosterPlan25[[#This Row],[VAR/G]]&gt;0,ROUND($W$29*RosterPlan25[[#This Row],[VAR/G]],0),0)+1</f>
        <v>1</v>
      </c>
      <c r="P299" s="36">
        <f>RosterPlan25[[#This Row],[Optimal $]]-RosterPlan25[[#This Row],[2019 $]]</f>
        <v>0</v>
      </c>
      <c r="Q299" s="36">
        <f>IF(OR(RosterPlan25[[#This Row],[SOURCE]]="Rookie",RosterPlan25[[#This Row],[POS]]="K"),0,RosterPlan25[[#This Row],[VAR/G]]+3.3)</f>
        <v>3.3</v>
      </c>
      <c r="R299" s="36">
        <f>IF(RosterPlan25[[#This Row],[VAW/G]]&gt;0,ROUND(RosterPlan25[[#This Row],[VAW/G]]*$W$56,0)+1,1)</f>
        <v>17</v>
      </c>
      <c r="S299" s="43">
        <f>RosterPlan25[[#This Row],[VAWG Market $]]-_xlfn.IFNA(RosterPlan25[[#This Row],[2019 $]],1)</f>
        <v>16</v>
      </c>
      <c r="T29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0" spans="1:38" x14ac:dyDescent="0.3">
      <c r="A300" s="36" t="str">
        <f>INDEX(CompositeRoster[display_name],MATCH(RosterPlan25[[#This Row],[PLAYER]],CompositeRoster[full_name],0))</f>
        <v>zombull</v>
      </c>
      <c r="B300" t="s">
        <v>8632</v>
      </c>
      <c r="C300" t="str">
        <f>INDEX(CompositeRoster[team],MATCH(RosterPlan25[[#This Row],[PLAYER]],CompositeRoster[full_name],0))&amp;""</f>
        <v>CLE</v>
      </c>
      <c r="D300" t="str">
        <f>INDEX(CompositeRoster[position],MATCH(RosterPlan25[[#This Row],[PLAYER]],CompositeRoster[full_name],0))&amp;""</f>
        <v>WR</v>
      </c>
      <c r="E300" s="36" t="str">
        <f>INDEX(CompositeRoster[source],MATCH(RosterPlan25[[#This Row],[PLAYER]],CompositeRoster[full_name],0))</f>
        <v>Roster</v>
      </c>
      <c r="F300" s="42">
        <f>_xlfn.IFNA(INDEX(Draft2018[PRICE], MATCH(RosterPlan25[[#This Row],[PLAYER]],Draft2018[PLAYER],0)),0)</f>
        <v>0</v>
      </c>
      <c r="G300" s="42" t="str">
        <f>_xlfn.IFNA(INDEX(Draft2018[Current Contract],MATCH(RosterPlan25[[#This Row],[PLAYER]],Draft2018[PLAYER],0)),"Undrafted")</f>
        <v>Undrafted</v>
      </c>
      <c r="H300" s="42">
        <f>IF(RosterPlan25[[#This Row],[Contract]]="Rookie","",2018+3-_xlfn.IFNA(INDEX(Draft2018[Net Keeper Count],MATCH(RosterPlan25[[#This Row],[PLAYER]],Draft2018[PLAYER],0)),0))</f>
        <v>2021</v>
      </c>
      <c r="I300" s="42">
        <f>ROUNDDOWN(RosterPlan25[[#This Row],[Optimal $]]*IF(RosterPlan25[Contract]="Rookie",0.3,0.15),0)</f>
        <v>0</v>
      </c>
      <c r="J300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00" s="38">
        <f>_xlfn.IFNA(IF(RosterPlan25[[#This Row],[POS]]="K",0,INDEX(Proj2019[VARG],MATCH(RosterPlan25[[#This Row],[PLAYER]],Proj2019[PLAYER],0))),0)</f>
        <v>0</v>
      </c>
      <c r="L300" s="39" t="s">
        <v>439</v>
      </c>
      <c r="M300" s="36">
        <f>_xlfn.IFNA(INDEX(Draft2018[Net Keeper Count],MATCH(RosterPlan25[[#This Row],[PLAYER]],Draft2018[PLAYER],0)),0)+IF(RosterPlan25[[#This Row],[KEEPER / RFA]]="K",1,0)</f>
        <v>1</v>
      </c>
      <c r="N300" s="39"/>
      <c r="O300">
        <f>IF(RosterPlan25[[#This Row],[VAR/G]]&gt;0,ROUND($W$29*RosterPlan25[[#This Row],[VAR/G]],0),0)+1</f>
        <v>1</v>
      </c>
      <c r="P300" s="36">
        <f>RosterPlan25[[#This Row],[Optimal $]]-RosterPlan25[[#This Row],[2019 $]]</f>
        <v>0</v>
      </c>
      <c r="Q300" s="36">
        <f>IF(OR(RosterPlan25[[#This Row],[SOURCE]]="Rookie",RosterPlan25[[#This Row],[POS]]="K"),0,RosterPlan25[[#This Row],[VAR/G]]+3.3)</f>
        <v>3.3</v>
      </c>
      <c r="R300" s="36">
        <f>IF(RosterPlan25[[#This Row],[VAW/G]]&gt;0,ROUND(RosterPlan25[[#This Row],[VAW/G]]*$W$56,0)+1,1)</f>
        <v>17</v>
      </c>
      <c r="S300" s="43">
        <f>RosterPlan25[[#This Row],[VAWG Market $]]-_xlfn.IFNA(RosterPlan25[[#This Row],[2019 $]],1)</f>
        <v>16</v>
      </c>
      <c r="T30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1" spans="1:38" x14ac:dyDescent="0.3">
      <c r="A301" s="36" t="str">
        <f>INDEX(CompositeRoster[display_name],MATCH(RosterPlan25[[#This Row],[PLAYER]],CompositeRoster[full_name],0))</f>
        <v>zombull</v>
      </c>
      <c r="B301" t="s">
        <v>8694</v>
      </c>
      <c r="C301" t="str">
        <f>INDEX(CompositeRoster[team],MATCH(RosterPlan25[[#This Row],[PLAYER]],CompositeRoster[full_name],0))&amp;""</f>
        <v>NYG</v>
      </c>
      <c r="D301" t="str">
        <f>INDEX(CompositeRoster[position],MATCH(RosterPlan25[[#This Row],[PLAYER]],CompositeRoster[full_name],0))&amp;""</f>
        <v>RB</v>
      </c>
      <c r="E301" s="36" t="str">
        <f>INDEX(CompositeRoster[source],MATCH(RosterPlan25[[#This Row],[PLAYER]],CompositeRoster[full_name],0))</f>
        <v>Roster</v>
      </c>
      <c r="F301" s="42">
        <f>_xlfn.IFNA(INDEX(Draft2018[PRICE], MATCH(RosterPlan25[[#This Row],[PLAYER]],Draft2018[PLAYER],0)),0)</f>
        <v>0</v>
      </c>
      <c r="G301" s="42" t="str">
        <f>_xlfn.IFNA(INDEX(Draft2018[Current Contract],MATCH(RosterPlan25[[#This Row],[PLAYER]],Draft2018[PLAYER],0)),"Undrafted")</f>
        <v>Undrafted</v>
      </c>
      <c r="H301" s="42">
        <f>IF(RosterPlan25[[#This Row],[Contract]]="Rookie","",2018+3-_xlfn.IFNA(INDEX(Draft2018[Net Keeper Count],MATCH(RosterPlan25[[#This Row],[PLAYER]],Draft2018[PLAYER],0)),0))</f>
        <v>2021</v>
      </c>
      <c r="I301" s="42">
        <f>ROUNDDOWN(RosterPlan25[[#This Row],[Optimal $]]*IF(RosterPlan25[Contract]="Rookie",0.3,0.15),0)</f>
        <v>0</v>
      </c>
      <c r="J301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01" s="38">
        <f>_xlfn.IFNA(IF(RosterPlan25[[#This Row],[POS]]="K",0,INDEX(Proj2019[VARG],MATCH(RosterPlan25[[#This Row],[PLAYER]],Proj2019[PLAYER],0))),0)</f>
        <v>0</v>
      </c>
      <c r="L301" s="39" t="s">
        <v>439</v>
      </c>
      <c r="M301" s="36">
        <f>_xlfn.IFNA(INDEX(Draft2018[Net Keeper Count],MATCH(RosterPlan25[[#This Row],[PLAYER]],Draft2018[PLAYER],0)),0)+IF(RosterPlan25[[#This Row],[KEEPER / RFA]]="K",1,0)</f>
        <v>1</v>
      </c>
      <c r="N301" s="39"/>
      <c r="O301">
        <f>IF(RosterPlan25[[#This Row],[VAR/G]]&gt;0,ROUND($W$29*RosterPlan25[[#This Row],[VAR/G]],0),0)+1</f>
        <v>1</v>
      </c>
      <c r="P301" s="36">
        <f>RosterPlan25[[#This Row],[Optimal $]]-RosterPlan25[[#This Row],[2019 $]]</f>
        <v>0</v>
      </c>
      <c r="Q301" s="36">
        <f>IF(OR(RosterPlan25[[#This Row],[SOURCE]]="Rookie",RosterPlan25[[#This Row],[POS]]="K"),0,RosterPlan25[[#This Row],[VAR/G]]+3.3)</f>
        <v>3.3</v>
      </c>
      <c r="R301" s="36">
        <f>IF(RosterPlan25[[#This Row],[VAW/G]]&gt;0,ROUND(RosterPlan25[[#This Row],[VAW/G]]*$W$56,0)+1,1)</f>
        <v>17</v>
      </c>
      <c r="S301" s="43">
        <f>RosterPlan25[[#This Row],[VAWG Market $]]-_xlfn.IFNA(RosterPlan25[[#This Row],[2019 $]],1)</f>
        <v>16</v>
      </c>
      <c r="T30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2" spans="1:38" x14ac:dyDescent="0.3">
      <c r="A302" s="36" t="str">
        <f>INDEX(CompositeRoster[display_name],MATCH(RosterPlan25[[#This Row],[PLAYER]],CompositeRoster[full_name],0))</f>
        <v>zombull</v>
      </c>
      <c r="B302" t="s">
        <v>9368</v>
      </c>
      <c r="C302" t="str">
        <f>INDEX(CompositeRoster[team],MATCH(RosterPlan25[[#This Row],[PLAYER]],CompositeRoster[full_name],0))&amp;""</f>
        <v/>
      </c>
      <c r="D302" t="str">
        <f>INDEX(CompositeRoster[position],MATCH(RosterPlan25[[#This Row],[PLAYER]],CompositeRoster[full_name],0))&amp;""</f>
        <v>RB</v>
      </c>
      <c r="E302" t="str">
        <f>INDEX(CompositeRoster[source],MATCH(RosterPlan25[[#This Row],[PLAYER]],CompositeRoster[full_name],0))</f>
        <v>Roster</v>
      </c>
      <c r="F302" s="42">
        <f>_xlfn.IFNA(INDEX(Draft2018[PRICE], MATCH(RosterPlan25[[#This Row],[PLAYER]],Draft2018[PLAYER],0)),0)</f>
        <v>0</v>
      </c>
      <c r="G302" s="42" t="str">
        <f>_xlfn.IFNA(INDEX(Draft2018[Current Contract],MATCH(RosterPlan25[[#This Row],[PLAYER]],Draft2018[PLAYER],0)),"Undrafted")</f>
        <v>Undrafted</v>
      </c>
      <c r="H302" s="42">
        <f>IF(RosterPlan25[[#This Row],[Contract]]="Rookie","",2018+3-_xlfn.IFNA(INDEX(Draft2018[Net Keeper Count],MATCH(RosterPlan25[[#This Row],[PLAYER]],Draft2018[PLAYER],0)),0))</f>
        <v>2021</v>
      </c>
      <c r="I302" s="42">
        <f>ROUNDDOWN(RosterPlan25[[#This Row],[Optimal $]]*IF(RosterPlan25[Contract]="Rookie",0.3,0.15),0)</f>
        <v>0</v>
      </c>
      <c r="J302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02" s="38">
        <f>_xlfn.IFNA(IF(RosterPlan25[[#This Row],[POS]]="K",0,INDEX(Proj2019[VARG],MATCH(RosterPlan25[[#This Row],[PLAYER]],Proj2019[PLAYER],0))),0)</f>
        <v>0</v>
      </c>
      <c r="L302" s="39" t="s">
        <v>439</v>
      </c>
      <c r="M302" s="36">
        <f>_xlfn.IFNA(INDEX(Draft2018[Net Keeper Count],MATCH(RosterPlan25[[#This Row],[PLAYER]],Draft2018[PLAYER],0)),0)+IF(RosterPlan25[[#This Row],[KEEPER / RFA]]="K",1,0)</f>
        <v>1</v>
      </c>
      <c r="N302" s="39"/>
      <c r="O302" s="36">
        <f>IF(RosterPlan25[[#This Row],[VAR/G]]&gt;0,ROUND($W$29*RosterPlan25[[#This Row],[VAR/G]],0),0)+1</f>
        <v>1</v>
      </c>
      <c r="P302" s="36">
        <f>RosterPlan25[[#This Row],[Optimal $]]-RosterPlan25[[#This Row],[2019 $]]</f>
        <v>0</v>
      </c>
      <c r="Q302" s="36">
        <f>IF(OR(RosterPlan25[[#This Row],[SOURCE]]="Rookie",RosterPlan25[[#This Row],[POS]]="K"),0,RosterPlan25[[#This Row],[VAR/G]]+3.3)</f>
        <v>3.3</v>
      </c>
      <c r="R302" s="36">
        <f>IF(RosterPlan25[[#This Row],[VAW/G]]&gt;0,ROUND(RosterPlan25[[#This Row],[VAW/G]]*$W$56,0)+1,1)</f>
        <v>17</v>
      </c>
      <c r="S302" s="43">
        <f>RosterPlan25[[#This Row],[VAWG Market $]]-_xlfn.IFNA(RosterPlan25[[#This Row],[2019 $]],1)</f>
        <v>16</v>
      </c>
      <c r="T30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3" spans="1:38" x14ac:dyDescent="0.3">
      <c r="A303" s="36" t="str">
        <f>INDEX(CompositeRoster[display_name],MATCH(RosterPlan25[[#This Row],[PLAYER]],CompositeRoster[full_name],0))</f>
        <v>zombull</v>
      </c>
      <c r="B303" t="s">
        <v>6682</v>
      </c>
      <c r="C303" t="str">
        <f>INDEX(CompositeRoster[team],MATCH(RosterPlan25[[#This Row],[PLAYER]],CompositeRoster[full_name],0))&amp;""</f>
        <v>NYJ</v>
      </c>
      <c r="D303" t="str">
        <f>INDEX(CompositeRoster[position],MATCH(RosterPlan25[[#This Row],[PLAYER]],CompositeRoster[full_name],0))&amp;""</f>
        <v>RB</v>
      </c>
      <c r="E303" s="36" t="str">
        <f>INDEX(CompositeRoster[source],MATCH(RosterPlan25[[#This Row],[PLAYER]],CompositeRoster[full_name],0))</f>
        <v>Roster</v>
      </c>
      <c r="F303" s="42">
        <f>_xlfn.IFNA(INDEX(Draft2018[PRICE], MATCH(RosterPlan25[[#This Row],[PLAYER]],Draft2018[PLAYER],0)),0)</f>
        <v>1</v>
      </c>
      <c r="G303" s="42" t="str">
        <f>_xlfn.IFNA(INDEX(Draft2018[Current Contract],MATCH(RosterPlan25[[#This Row],[PLAYER]],Draft2018[PLAYER],0)),"Undrafted")</f>
        <v>Rookie</v>
      </c>
      <c r="H303" s="42" t="str">
        <f>IF(RosterPlan25[[#This Row],[Contract]]="Rookie","",2018+3-_xlfn.IFNA(INDEX(Draft2018[Net Keeper Count],MATCH(RosterPlan25[[#This Row],[PLAYER]],Draft2018[PLAYER],0)),0))</f>
        <v/>
      </c>
      <c r="I303" s="42">
        <f>ROUNDDOWN(RosterPlan25[[#This Row],[Optimal $]]*IF(RosterPlan25[Contract]="Rookie",0.3,0.15),0)</f>
        <v>0</v>
      </c>
      <c r="J303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03" s="38">
        <f>_xlfn.IFNA(IF(RosterPlan25[[#This Row],[POS]]="K",0,INDEX(Proj2019[VARG],MATCH(RosterPlan25[[#This Row],[PLAYER]],Proj2019[PLAYER],0))),0)</f>
        <v>0</v>
      </c>
      <c r="L303" s="39" t="s">
        <v>439</v>
      </c>
      <c r="M303" s="36">
        <f>_xlfn.IFNA(INDEX(Draft2018[Net Keeper Count],MATCH(RosterPlan25[[#This Row],[PLAYER]],Draft2018[PLAYER],0)),0)+IF(RosterPlan25[[#This Row],[KEEPER / RFA]]="K",1,0)</f>
        <v>1</v>
      </c>
      <c r="N303" s="39"/>
      <c r="O303">
        <f>IF(RosterPlan25[[#This Row],[VAR/G]]&gt;0,ROUND($W$29*RosterPlan25[[#This Row],[VAR/G]],0),0)+1</f>
        <v>1</v>
      </c>
      <c r="P303" s="36">
        <f>RosterPlan25[[#This Row],[Optimal $]]-RosterPlan25[[#This Row],[2019 $]]</f>
        <v>0</v>
      </c>
      <c r="Q303" s="36">
        <f>IF(OR(RosterPlan25[[#This Row],[SOURCE]]="Rookie",RosterPlan25[[#This Row],[POS]]="K"),0,RosterPlan25[[#This Row],[VAR/G]]+3.3)</f>
        <v>3.3</v>
      </c>
      <c r="R303" s="36">
        <f>IF(RosterPlan25[[#This Row],[VAW/G]]&gt;0,ROUND(RosterPlan25[[#This Row],[VAW/G]]*$W$56,0)+1,1)</f>
        <v>17</v>
      </c>
      <c r="S303" s="43">
        <f>RosterPlan25[[#This Row],[VAWG Market $]]-_xlfn.IFNA(RosterPlan25[[#This Row],[2019 $]],1)</f>
        <v>16</v>
      </c>
      <c r="T30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4" spans="1:38" x14ac:dyDescent="0.3">
      <c r="A304" s="36" t="str">
        <f>INDEX(CompositeRoster[display_name],MATCH(RosterPlan25[[#This Row],[PLAYER]],CompositeRoster[full_name],0))</f>
        <v>zombull</v>
      </c>
      <c r="B304" t="s">
        <v>5881</v>
      </c>
      <c r="C304" t="str">
        <f>INDEX(CompositeRoster[team],MATCH(RosterPlan25[[#This Row],[PLAYER]],CompositeRoster[full_name],0))&amp;""</f>
        <v>CHI</v>
      </c>
      <c r="D304" t="str">
        <f>INDEX(CompositeRoster[position],MATCH(RosterPlan25[[#This Row],[PLAYER]],CompositeRoster[full_name],0))&amp;""</f>
        <v>QB</v>
      </c>
      <c r="E304" s="36" t="str">
        <f>INDEX(CompositeRoster[source],MATCH(RosterPlan25[[#This Row],[PLAYER]],CompositeRoster[full_name],0))</f>
        <v>Roster</v>
      </c>
      <c r="F304" s="42">
        <f>_xlfn.IFNA(INDEX(Draft2018[PRICE], MATCH(RosterPlan25[[#This Row],[PLAYER]],Draft2018[PLAYER],0)),0)</f>
        <v>3</v>
      </c>
      <c r="G304" s="42" t="str">
        <f>_xlfn.IFNA(INDEX(Draft2018[Current Contract],MATCH(RosterPlan25[[#This Row],[PLAYER]],Draft2018[PLAYER],0)),"Undrafted")</f>
        <v>Auction</v>
      </c>
      <c r="H304" s="42">
        <f>IF(RosterPlan25[[#This Row],[Contract]]="Rookie","",2018+3-_xlfn.IFNA(INDEX(Draft2018[Net Keeper Count],MATCH(RosterPlan25[[#This Row],[PLAYER]],Draft2018[PLAYER],0)),0))</f>
        <v>2020</v>
      </c>
      <c r="I304" s="42">
        <f>ROUNDDOWN(RosterPlan25[[#This Row],[Optimal $]]*IF(RosterPlan25[Contract]="Rookie",0.3,0.15),0)</f>
        <v>0</v>
      </c>
      <c r="J304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304" s="38">
        <f>_xlfn.IFNA(IF(RosterPlan25[[#This Row],[POS]]="K",0,INDEX(Proj2019[VARG],MATCH(RosterPlan25[[#This Row],[PLAYER]],Proj2019[PLAYER],0))),0)</f>
        <v>-0.71662500000000051</v>
      </c>
      <c r="L304" s="39" t="s">
        <v>439</v>
      </c>
      <c r="M304" s="36">
        <f>_xlfn.IFNA(INDEX(Draft2018[Net Keeper Count],MATCH(RosterPlan25[[#This Row],[PLAYER]],Draft2018[PLAYER],0)),0)+IF(RosterPlan25[[#This Row],[KEEPER / RFA]]="K",1,0)</f>
        <v>2</v>
      </c>
      <c r="N304" s="39"/>
      <c r="O304">
        <f>IF(RosterPlan25[[#This Row],[VAR/G]]&gt;0,ROUND($W$29*RosterPlan25[[#This Row],[VAR/G]],0),0)+1</f>
        <v>1</v>
      </c>
      <c r="P304" s="36">
        <f>RosterPlan25[[#This Row],[Optimal $]]-RosterPlan25[[#This Row],[2019 $]]</f>
        <v>-2</v>
      </c>
      <c r="Q304" s="36">
        <f>IF(OR(RosterPlan25[[#This Row],[SOURCE]]="Rookie",RosterPlan25[[#This Row],[POS]]="K"),0,RosterPlan25[[#This Row],[VAR/G]]+3.3)</f>
        <v>2.5833749999999993</v>
      </c>
      <c r="R304" s="36">
        <f>IF(RosterPlan25[[#This Row],[VAW/G]]&gt;0,ROUND(RosterPlan25[[#This Row],[VAW/G]]*$W$56,0)+1,1)</f>
        <v>14</v>
      </c>
      <c r="S304" s="43">
        <f>RosterPlan25[[#This Row],[VAWG Market $]]-_xlfn.IFNA(RosterPlan25[[#This Row],[2019 $]],1)</f>
        <v>11</v>
      </c>
      <c r="T30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5" spans="1:20" x14ac:dyDescent="0.3">
      <c r="A305" s="36" t="str">
        <f>INDEX(CompositeRoster[display_name],MATCH(RosterPlan25[[#This Row],[PLAYER]],CompositeRoster[full_name],0))</f>
        <v>zombull</v>
      </c>
      <c r="B305" t="s">
        <v>7209</v>
      </c>
      <c r="C305" t="str">
        <f>INDEX(CompositeRoster[team],MATCH(RosterPlan25[[#This Row],[PLAYER]],CompositeRoster[full_name],0))&amp;""</f>
        <v>TB</v>
      </c>
      <c r="D305" t="str">
        <f>INDEX(CompositeRoster[position],MATCH(RosterPlan25[[#This Row],[PLAYER]],CompositeRoster[full_name],0))&amp;""</f>
        <v>TE</v>
      </c>
      <c r="E305" s="36" t="str">
        <f>INDEX(CompositeRoster[source],MATCH(RosterPlan25[[#This Row],[PLAYER]],CompositeRoster[full_name],0))</f>
        <v>Roster</v>
      </c>
      <c r="F305" s="42">
        <f>_xlfn.IFNA(INDEX(Draft2018[PRICE], MATCH(RosterPlan25[[#This Row],[PLAYER]],Draft2018[PLAYER],0)),0)</f>
        <v>0</v>
      </c>
      <c r="G305" s="42" t="str">
        <f>_xlfn.IFNA(INDEX(Draft2018[Current Contract],MATCH(RosterPlan25[[#This Row],[PLAYER]],Draft2018[PLAYER],0)),"Undrafted")</f>
        <v>Undrafted</v>
      </c>
      <c r="H305" s="42">
        <f>IF(RosterPlan25[[#This Row],[Contract]]="Rookie","",2018+3-_xlfn.IFNA(INDEX(Draft2018[Net Keeper Count],MATCH(RosterPlan25[[#This Row],[PLAYER]],Draft2018[PLAYER],0)),0))</f>
        <v>2021</v>
      </c>
      <c r="I305" s="42">
        <f>ROUNDDOWN(RosterPlan25[[#This Row],[Optimal $]]*IF(RosterPlan25[Contract]="Rookie",0.3,0.15),0)</f>
        <v>0</v>
      </c>
      <c r="J305" s="3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05" s="38">
        <f>_xlfn.IFNA(IF(RosterPlan25[[#This Row],[POS]]="K",0,INDEX(Proj2019[VARG],MATCH(RosterPlan25[[#This Row],[PLAYER]],Proj2019[PLAYER],0))),0)</f>
        <v>-2.1187500000000004</v>
      </c>
      <c r="L305" s="39" t="s">
        <v>439</v>
      </c>
      <c r="M305" s="36">
        <f>_xlfn.IFNA(INDEX(Draft2018[Net Keeper Count],MATCH(RosterPlan25[[#This Row],[PLAYER]],Draft2018[PLAYER],0)),0)+IF(RosterPlan25[[#This Row],[KEEPER / RFA]]="K",1,0)</f>
        <v>1</v>
      </c>
      <c r="N305" s="39"/>
      <c r="O305">
        <f>IF(RosterPlan25[[#This Row],[VAR/G]]&gt;0,ROUND($W$29*RosterPlan25[[#This Row],[VAR/G]],0),0)+1</f>
        <v>1</v>
      </c>
      <c r="P305" s="36">
        <f>RosterPlan25[[#This Row],[Optimal $]]-RosterPlan25[[#This Row],[2019 $]]</f>
        <v>0</v>
      </c>
      <c r="Q305" s="36">
        <f>IF(OR(RosterPlan25[[#This Row],[SOURCE]]="Rookie",RosterPlan25[[#This Row],[POS]]="K"),0,RosterPlan25[[#This Row],[VAR/G]]+3.3)</f>
        <v>1.1812499999999995</v>
      </c>
      <c r="R305" s="36">
        <f>IF(RosterPlan25[[#This Row],[VAW/G]]&gt;0,ROUND(RosterPlan25[[#This Row],[VAW/G]]*$W$56,0)+1,1)</f>
        <v>7</v>
      </c>
      <c r="S305" s="43">
        <f>RosterPlan25[[#This Row],[VAWG Market $]]-_xlfn.IFNA(RosterPlan25[[#This Row],[2019 $]],1)</f>
        <v>6</v>
      </c>
      <c r="T30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6" spans="1:20" x14ac:dyDescent="0.3">
      <c r="A306" s="36" t="str">
        <f>INDEX(CompositeRoster[display_name],MATCH(RosterPlan25[[#This Row],[PLAYER]],CompositeRoster[full_name],0))</f>
        <v>zombull</v>
      </c>
      <c r="B306" t="s">
        <v>2493</v>
      </c>
      <c r="C306" t="str">
        <f>INDEX(CompositeRoster[team],MATCH(RosterPlan25[[#This Row],[PLAYER]],CompositeRoster[full_name],0))&amp;""</f>
        <v>PIT</v>
      </c>
      <c r="D306" t="str">
        <f>INDEX(CompositeRoster[position],MATCH(RosterPlan25[[#This Row],[PLAYER]],CompositeRoster[full_name],0))&amp;""</f>
        <v>RB</v>
      </c>
      <c r="E306" s="36" t="str">
        <f>INDEX(CompositeRoster[source],MATCH(RosterPlan25[[#This Row],[PLAYER]],CompositeRoster[full_name],0))</f>
        <v>Roster</v>
      </c>
      <c r="F306" s="42">
        <f>_xlfn.IFNA(INDEX(Draft2018[PRICE], MATCH(RosterPlan25[[#This Row],[PLAYER]],Draft2018[PLAYER],0)),0)</f>
        <v>2</v>
      </c>
      <c r="G306" s="42" t="str">
        <f>_xlfn.IFNA(INDEX(Draft2018[Current Contract],MATCH(RosterPlan25[[#This Row],[PLAYER]],Draft2018[PLAYER],0)),"Undrafted")</f>
        <v>Rookie</v>
      </c>
      <c r="H306" s="42" t="str">
        <f>IF(RosterPlan25[[#This Row],[Contract]]="Rookie","",2018+3-_xlfn.IFNA(INDEX(Draft2018[Net Keeper Count],MATCH(RosterPlan25[[#This Row],[PLAYER]],Draft2018[PLAYER],0)),0))</f>
        <v/>
      </c>
      <c r="I306" s="42">
        <f>ROUNDDOWN(RosterPlan25[[#This Row],[Optimal $]]*IF(RosterPlan25[Contract]="Rookie",0.3,0.15),0)</f>
        <v>0</v>
      </c>
      <c r="J306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306" s="38">
        <f>_xlfn.IFNA(IF(RosterPlan25[[#This Row],[POS]]="K",0,INDEX(Proj2019[VARG],MATCH(RosterPlan25[[#This Row],[PLAYER]],Proj2019[PLAYER],0))),0)</f>
        <v>-2.526250000000001</v>
      </c>
      <c r="L306" s="39" t="s">
        <v>439</v>
      </c>
      <c r="M306" s="36">
        <f>_xlfn.IFNA(INDEX(Draft2018[Net Keeper Count],MATCH(RosterPlan25[[#This Row],[PLAYER]],Draft2018[PLAYER],0)),0)+IF(RosterPlan25[[#This Row],[KEEPER / RFA]]="K",1,0)</f>
        <v>1</v>
      </c>
      <c r="N306" s="39"/>
      <c r="O306">
        <f>IF(RosterPlan25[[#This Row],[VAR/G]]&gt;0,ROUND($W$29*RosterPlan25[[#This Row],[VAR/G]],0),0)+1</f>
        <v>1</v>
      </c>
      <c r="P306" s="36">
        <f>RosterPlan25[[#This Row],[Optimal $]]-RosterPlan25[[#This Row],[2019 $]]</f>
        <v>-1</v>
      </c>
      <c r="Q306" s="36">
        <f>IF(OR(RosterPlan25[[#This Row],[SOURCE]]="Rookie",RosterPlan25[[#This Row],[POS]]="K"),0,RosterPlan25[[#This Row],[VAR/G]]+3.3)</f>
        <v>0.77374999999999883</v>
      </c>
      <c r="R306" s="36">
        <f>IF(RosterPlan25[[#This Row],[VAW/G]]&gt;0,ROUND(RosterPlan25[[#This Row],[VAW/G]]*$W$56,0)+1,1)</f>
        <v>5</v>
      </c>
      <c r="S306" s="43">
        <f>RosterPlan25[[#This Row],[VAWG Market $]]-_xlfn.IFNA(RosterPlan25[[#This Row],[2019 $]],1)</f>
        <v>3</v>
      </c>
      <c r="T30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7" spans="1:20" x14ac:dyDescent="0.3">
      <c r="A307" s="36" t="str">
        <f>INDEX(CompositeRoster[display_name],MATCH(RosterPlan25[[#This Row],[PLAYER]],CompositeRoster[full_name],0))</f>
        <v>zombull</v>
      </c>
      <c r="B307" t="s">
        <v>14465</v>
      </c>
      <c r="C307" t="str">
        <f>INDEX(CompositeRoster[team],MATCH(RosterPlan25[[#This Row],[PLAYER]],CompositeRoster[full_name],0))&amp;""</f>
        <v/>
      </c>
      <c r="D307" t="str">
        <f>INDEX(CompositeRoster[position],MATCH(RosterPlan25[[#This Row],[PLAYER]],CompositeRoster[full_name],0))&amp;""</f>
        <v/>
      </c>
      <c r="E307" t="str">
        <f>INDEX(CompositeRoster[source],MATCH(RosterPlan25[[#This Row],[PLAYER]],CompositeRoster[full_name],0))</f>
        <v>Draft</v>
      </c>
      <c r="F307" s="42">
        <f>_xlfn.IFNA(INDEX(Draft2018[PRICE], MATCH(RosterPlan25[[#This Row],[PLAYER]],Draft2018[PLAYER],0)),0)</f>
        <v>0</v>
      </c>
      <c r="G307" s="42" t="str">
        <f>_xlfn.IFNA(INDEX(Draft2018[Current Contract],MATCH(RosterPlan25[[#This Row],[PLAYER]],Draft2018[PLAYER],0)),"Undrafted")</f>
        <v>Undrafted</v>
      </c>
      <c r="H307" s="42">
        <f>IF(RosterPlan25[[#This Row],[Contract]]="Rookie","",2018+3-_xlfn.IFNA(INDEX(Draft2018[Net Keeper Count],MATCH(RosterPlan25[[#This Row],[PLAYER]],Draft2018[PLAYER],0)),0))</f>
        <v>2021</v>
      </c>
      <c r="I307" s="42">
        <f>ROUNDDOWN(RosterPlan25[[#This Row],[Optimal $]]*IF(RosterPlan25[Contract]="Rookie",0.3,0.15),0)</f>
        <v>0</v>
      </c>
      <c r="J307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307" s="38">
        <f>_xlfn.IFNA(IF(RosterPlan25[[#This Row],[POS]]="K",0,INDEX(Proj2019[VARG],MATCH(RosterPlan25[[#This Row],[PLAYER]],Proj2019[PLAYER],0))),0)</f>
        <v>0</v>
      </c>
      <c r="L307" s="39" t="s">
        <v>439</v>
      </c>
      <c r="M307">
        <f>_xlfn.IFNA(INDEX(Draft2018[Net Keeper Count],MATCH(RosterPlan25[[#This Row],[PLAYER]],Draft2018[PLAYER],0)),0)+IF(RosterPlan25[[#This Row],[KEEPER / RFA]]="K",1,0)</f>
        <v>1</v>
      </c>
      <c r="N307" s="39"/>
      <c r="O307" s="36">
        <f>IF(RosterPlan25[[#This Row],[VAR/G]]&gt;0,ROUND($W$29*RosterPlan25[[#This Row],[VAR/G]],0),0)+1</f>
        <v>1</v>
      </c>
      <c r="P307" s="36">
        <f>RosterPlan25[[#This Row],[Optimal $]]-RosterPlan25[[#This Row],[2019 $]]</f>
        <v>-4</v>
      </c>
      <c r="Q307" s="36">
        <f>IF(OR(RosterPlan25[[#This Row],[SOURCE]]="Rookie",RosterPlan25[[#This Row],[POS]]="K"),0,RosterPlan25[[#This Row],[VAR/G]]+3.3)</f>
        <v>3.3</v>
      </c>
      <c r="R307" s="36">
        <f>IF(RosterPlan25[[#This Row],[VAW/G]]&gt;0,ROUND(RosterPlan25[[#This Row],[VAW/G]]*$W$56,0)+1,1)</f>
        <v>17</v>
      </c>
      <c r="S307" s="43">
        <f>RosterPlan25[[#This Row],[VAWG Market $]]-_xlfn.IFNA(RosterPlan25[[#This Row],[2019 $]],1)</f>
        <v>12</v>
      </c>
      <c r="T30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8" spans="1:20" x14ac:dyDescent="0.3">
      <c r="A308" s="36" t="str">
        <f>INDEX(CompositeRoster[display_name],MATCH(RosterPlan25[[#This Row],[PLAYER]],CompositeRoster[full_name],0))</f>
        <v>zombull</v>
      </c>
      <c r="B308" t="s">
        <v>14468</v>
      </c>
      <c r="C308" t="str">
        <f>INDEX(CompositeRoster[team],MATCH(RosterPlan25[[#This Row],[PLAYER]],CompositeRoster[full_name],0))&amp;""</f>
        <v/>
      </c>
      <c r="D308" t="str">
        <f>INDEX(CompositeRoster[position],MATCH(RosterPlan25[[#This Row],[PLAYER]],CompositeRoster[full_name],0))&amp;""</f>
        <v/>
      </c>
      <c r="E308" s="36" t="str">
        <f>INDEX(CompositeRoster[source],MATCH(RosterPlan25[[#This Row],[PLAYER]],CompositeRoster[full_name],0))</f>
        <v>Draft</v>
      </c>
      <c r="F308" s="42">
        <f>_xlfn.IFNA(INDEX(Draft2018[PRICE], MATCH(RosterPlan25[[#This Row],[PLAYER]],Draft2018[PLAYER],0)),0)</f>
        <v>0</v>
      </c>
      <c r="G308" s="42" t="str">
        <f>_xlfn.IFNA(INDEX(Draft2018[Current Contract],MATCH(RosterPlan25[[#This Row],[PLAYER]],Draft2018[PLAYER],0)),"Undrafted")</f>
        <v>Undrafted</v>
      </c>
      <c r="H308" s="42">
        <f>IF(RosterPlan25[[#This Row],[Contract]]="Rookie","",2018+3-_xlfn.IFNA(INDEX(Draft2018[Net Keeper Count],MATCH(RosterPlan25[[#This Row],[PLAYER]],Draft2018[PLAYER],0)),0))</f>
        <v>2021</v>
      </c>
      <c r="I308" s="42">
        <f>ROUNDDOWN(RosterPlan25[[#This Row],[Optimal $]]*IF(RosterPlan25[Contract]="Rookie",0.3,0.15),0)</f>
        <v>0</v>
      </c>
      <c r="J308" s="36">
        <f>IF(RosterPlan25[[#This Row],[SOURCE]]="Draft",INDEX(draft_2019[salary],MATCH(RosterPlan25[[#This Row],[PLAYER]],draft_2019[placeholder_name],0)),MAX(RosterPlan25[[#This Row],[Current $]]+RosterPlan25[[#This Row],[$↑ VAR]],1))</f>
        <v>5</v>
      </c>
      <c r="K308" s="38">
        <f>_xlfn.IFNA(IF(RosterPlan25[[#This Row],[POS]]="K",0,INDEX(Proj2019[VARG],MATCH(RosterPlan25[[#This Row],[PLAYER]],Proj2019[PLAYER],0))),0)</f>
        <v>0</v>
      </c>
      <c r="L308" s="39" t="s">
        <v>439</v>
      </c>
      <c r="M308" s="36">
        <f>_xlfn.IFNA(INDEX(Draft2018[Net Keeper Count],MATCH(RosterPlan25[[#This Row],[PLAYER]],Draft2018[PLAYER],0)),0)+IF(RosterPlan25[[#This Row],[KEEPER / RFA]]="K",1,0)</f>
        <v>1</v>
      </c>
      <c r="N308" s="39"/>
      <c r="O308">
        <f>IF(RosterPlan25[[#This Row],[VAR/G]]&gt;0,ROUND($W$29*RosterPlan25[[#This Row],[VAR/G]],0),0)+1</f>
        <v>1</v>
      </c>
      <c r="P308" s="36">
        <f>RosterPlan25[[#This Row],[Optimal $]]-RosterPlan25[[#This Row],[2019 $]]</f>
        <v>-4</v>
      </c>
      <c r="Q308" s="36">
        <f>IF(OR(RosterPlan25[[#This Row],[SOURCE]]="Rookie",RosterPlan25[[#This Row],[POS]]="K"),0,RosterPlan25[[#This Row],[VAR/G]]+3.3)</f>
        <v>3.3</v>
      </c>
      <c r="R308" s="36">
        <f>IF(RosterPlan25[[#This Row],[VAW/G]]&gt;0,ROUND(RosterPlan25[[#This Row],[VAW/G]]*$W$56,0)+1,1)</f>
        <v>17</v>
      </c>
      <c r="S308" s="43">
        <f>RosterPlan25[[#This Row],[VAWG Market $]]-_xlfn.IFNA(RosterPlan25[[#This Row],[2019 $]],1)</f>
        <v>12</v>
      </c>
      <c r="T30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09" spans="1:20" x14ac:dyDescent="0.3">
      <c r="A309" s="36" t="str">
        <f>INDEX(CompositeRoster[display_name],MATCH(RosterPlan25[[#This Row],[PLAYER]],CompositeRoster[full_name],0))</f>
        <v>zombull</v>
      </c>
      <c r="B309" t="s">
        <v>14470</v>
      </c>
      <c r="C309" t="str">
        <f>INDEX(CompositeRoster[team],MATCH(RosterPlan25[[#This Row],[PLAYER]],CompositeRoster[full_name],0))&amp;""</f>
        <v/>
      </c>
      <c r="D309" t="str">
        <f>INDEX(CompositeRoster[position],MATCH(RosterPlan25[[#This Row],[PLAYER]],CompositeRoster[full_name],0))&amp;""</f>
        <v/>
      </c>
      <c r="E309" t="str">
        <f>INDEX(CompositeRoster[source],MATCH(RosterPlan25[[#This Row],[PLAYER]],CompositeRoster[full_name],0))</f>
        <v>Draft</v>
      </c>
      <c r="F309" s="42">
        <f>_xlfn.IFNA(INDEX(Draft2018[PRICE], MATCH(RosterPlan25[[#This Row],[PLAYER]],Draft2018[PLAYER],0)),0)</f>
        <v>0</v>
      </c>
      <c r="G309" s="42" t="str">
        <f>_xlfn.IFNA(INDEX(Draft2018[Current Contract],MATCH(RosterPlan25[[#This Row],[PLAYER]],Draft2018[PLAYER],0)),"Undrafted")</f>
        <v>Undrafted</v>
      </c>
      <c r="H309" s="42">
        <f>IF(RosterPlan25[[#This Row],[Contract]]="Rookie","",2018+3-_xlfn.IFNA(INDEX(Draft2018[Net Keeper Count],MATCH(RosterPlan25[[#This Row],[PLAYER]],Draft2018[PLAYER],0)),0))</f>
        <v>2021</v>
      </c>
      <c r="I309" s="42">
        <f>ROUNDDOWN(RosterPlan25[[#This Row],[Optimal $]]*IF(RosterPlan25[Contract]="Rookie",0.3,0.15),0)</f>
        <v>0</v>
      </c>
      <c r="J309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309" s="38">
        <f>_xlfn.IFNA(IF(RosterPlan25[[#This Row],[POS]]="K",0,INDEX(Proj2019[VARG],MATCH(RosterPlan25[[#This Row],[PLAYER]],Proj2019[PLAYER],0))),0)</f>
        <v>0</v>
      </c>
      <c r="L309" s="39" t="s">
        <v>439</v>
      </c>
      <c r="M309">
        <f>_xlfn.IFNA(INDEX(Draft2018[Net Keeper Count],MATCH(RosterPlan25[[#This Row],[PLAYER]],Draft2018[PLAYER],0)),0)+IF(RosterPlan25[[#This Row],[KEEPER / RFA]]="K",1,0)</f>
        <v>1</v>
      </c>
      <c r="N309" s="39"/>
      <c r="O309" s="36">
        <f>IF(RosterPlan25[[#This Row],[VAR/G]]&gt;0,ROUND($W$29*RosterPlan25[[#This Row],[VAR/G]],0),0)+1</f>
        <v>1</v>
      </c>
      <c r="P309" s="36">
        <f>RosterPlan25[[#This Row],[Optimal $]]-RosterPlan25[[#This Row],[2019 $]]</f>
        <v>-3</v>
      </c>
      <c r="Q309" s="36">
        <f>IF(OR(RosterPlan25[[#This Row],[SOURCE]]="Rookie",RosterPlan25[[#This Row],[POS]]="K"),0,RosterPlan25[[#This Row],[VAR/G]]+3.3)</f>
        <v>3.3</v>
      </c>
      <c r="R309" s="36">
        <f>IF(RosterPlan25[[#This Row],[VAW/G]]&gt;0,ROUND(RosterPlan25[[#This Row],[VAW/G]]*$W$56,0)+1,1)</f>
        <v>17</v>
      </c>
      <c r="S309" s="43">
        <f>RosterPlan25[[#This Row],[VAWG Market $]]-_xlfn.IFNA(RosterPlan25[[#This Row],[2019 $]],1)</f>
        <v>13</v>
      </c>
      <c r="T309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0" spans="1:20" x14ac:dyDescent="0.3">
      <c r="A310" s="36" t="str">
        <f>INDEX(CompositeRoster[display_name],MATCH(RosterPlan25[[#This Row],[PLAYER]],CompositeRoster[full_name],0))</f>
        <v>zombull</v>
      </c>
      <c r="B310" t="s">
        <v>14475</v>
      </c>
      <c r="C310" t="str">
        <f>INDEX(CompositeRoster[team],MATCH(RosterPlan25[[#This Row],[PLAYER]],CompositeRoster[full_name],0))&amp;""</f>
        <v/>
      </c>
      <c r="D310" t="str">
        <f>INDEX(CompositeRoster[position],MATCH(RosterPlan25[[#This Row],[PLAYER]],CompositeRoster[full_name],0))&amp;""</f>
        <v/>
      </c>
      <c r="E310" t="str">
        <f>INDEX(CompositeRoster[source],MATCH(RosterPlan25[[#This Row],[PLAYER]],CompositeRoster[full_name],0))</f>
        <v>Draft</v>
      </c>
      <c r="F310" s="42">
        <f>_xlfn.IFNA(INDEX(Draft2018[PRICE], MATCH(RosterPlan25[[#This Row],[PLAYER]],Draft2018[PLAYER],0)),0)</f>
        <v>0</v>
      </c>
      <c r="G310" s="42" t="str">
        <f>_xlfn.IFNA(INDEX(Draft2018[Current Contract],MATCH(RosterPlan25[[#This Row],[PLAYER]],Draft2018[PLAYER],0)),"Undrafted")</f>
        <v>Undrafted</v>
      </c>
      <c r="H310" s="42">
        <f>IF(RosterPlan25[[#This Row],[Contract]]="Rookie","",2018+3-_xlfn.IFNA(INDEX(Draft2018[Net Keeper Count],MATCH(RosterPlan25[[#This Row],[PLAYER]],Draft2018[PLAYER],0)),0))</f>
        <v>2021</v>
      </c>
      <c r="I310" s="42">
        <f>ROUNDDOWN(RosterPlan25[[#This Row],[Optimal $]]*IF(RosterPlan25[Contract]="Rookie",0.3,0.15),0)</f>
        <v>0</v>
      </c>
      <c r="J310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310" s="38">
        <f>_xlfn.IFNA(IF(RosterPlan25[[#This Row],[POS]]="K",0,INDEX(Proj2019[VARG],MATCH(RosterPlan25[[#This Row],[PLAYER]],Proj2019[PLAYER],0))),0)</f>
        <v>0</v>
      </c>
      <c r="L310" s="39" t="s">
        <v>439</v>
      </c>
      <c r="M310" s="36">
        <f>_xlfn.IFNA(INDEX(Draft2018[Net Keeper Count],MATCH(RosterPlan25[[#This Row],[PLAYER]],Draft2018[PLAYER],0)),0)+IF(RosterPlan25[[#This Row],[KEEPER / RFA]]="K",1,0)</f>
        <v>1</v>
      </c>
      <c r="N310" s="39"/>
      <c r="O310" s="36">
        <f>IF(RosterPlan25[[#This Row],[VAR/G]]&gt;0,ROUND($W$29*RosterPlan25[[#This Row],[VAR/G]],0),0)+1</f>
        <v>1</v>
      </c>
      <c r="P310" s="36">
        <f>RosterPlan25[[#This Row],[Optimal $]]-RosterPlan25[[#This Row],[2019 $]]</f>
        <v>-3</v>
      </c>
      <c r="Q310" s="36">
        <f>IF(OR(RosterPlan25[[#This Row],[SOURCE]]="Rookie",RosterPlan25[[#This Row],[POS]]="K"),0,RosterPlan25[[#This Row],[VAR/G]]+3.3)</f>
        <v>3.3</v>
      </c>
      <c r="R310" s="36">
        <f>IF(RosterPlan25[[#This Row],[VAW/G]]&gt;0,ROUND(RosterPlan25[[#This Row],[VAW/G]]*$W$56,0)+1,1)</f>
        <v>17</v>
      </c>
      <c r="S310" s="43">
        <f>RosterPlan25[[#This Row],[VAWG Market $]]-_xlfn.IFNA(RosterPlan25[[#This Row],[2019 $]],1)</f>
        <v>13</v>
      </c>
      <c r="T310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1" spans="1:20" x14ac:dyDescent="0.3">
      <c r="A311" s="36" t="str">
        <f>INDEX(CompositeRoster[display_name],MATCH(RosterPlan25[[#This Row],[PLAYER]],CompositeRoster[full_name],0))</f>
        <v>zombull</v>
      </c>
      <c r="B311" t="s">
        <v>14478</v>
      </c>
      <c r="C311" t="str">
        <f>INDEX(CompositeRoster[team],MATCH(RosterPlan25[[#This Row],[PLAYER]],CompositeRoster[full_name],0))&amp;""</f>
        <v/>
      </c>
      <c r="D311" t="str">
        <f>INDEX(CompositeRoster[position],MATCH(RosterPlan25[[#This Row],[PLAYER]],CompositeRoster[full_name],0))&amp;""</f>
        <v/>
      </c>
      <c r="E311" s="36" t="str">
        <f>INDEX(CompositeRoster[source],MATCH(RosterPlan25[[#This Row],[PLAYER]],CompositeRoster[full_name],0))</f>
        <v>Draft</v>
      </c>
      <c r="F311" s="42">
        <f>_xlfn.IFNA(INDEX(Draft2018[PRICE], MATCH(RosterPlan25[[#This Row],[PLAYER]],Draft2018[PLAYER],0)),0)</f>
        <v>0</v>
      </c>
      <c r="G311" s="42" t="str">
        <f>_xlfn.IFNA(INDEX(Draft2018[Current Contract],MATCH(RosterPlan25[[#This Row],[PLAYER]],Draft2018[PLAYER],0)),"Undrafted")</f>
        <v>Undrafted</v>
      </c>
      <c r="H311" s="42">
        <f>IF(RosterPlan25[[#This Row],[Contract]]="Rookie","",2018+3-_xlfn.IFNA(INDEX(Draft2018[Net Keeper Count],MATCH(RosterPlan25[[#This Row],[PLAYER]],Draft2018[PLAYER],0)),0))</f>
        <v>2021</v>
      </c>
      <c r="I311" s="42">
        <f>ROUNDDOWN(RosterPlan25[[#This Row],[Optimal $]]*IF(RosterPlan25[Contract]="Rookie",0.3,0.15),0)</f>
        <v>0</v>
      </c>
      <c r="J311" s="36">
        <f>IF(RosterPlan25[[#This Row],[SOURCE]]="Draft",INDEX(draft_2019[salary],MATCH(RosterPlan25[[#This Row],[PLAYER]],draft_2019[placeholder_name],0)),MAX(RosterPlan25[[#This Row],[Current $]]+RosterPlan25[[#This Row],[$↑ VAR]],1))</f>
        <v>4</v>
      </c>
      <c r="K311" s="38">
        <f>_xlfn.IFNA(IF(RosterPlan25[[#This Row],[POS]]="K",0,INDEX(Proj2019[VARG],MATCH(RosterPlan25[[#This Row],[PLAYER]],Proj2019[PLAYER],0))),0)</f>
        <v>0</v>
      </c>
      <c r="L311" s="39" t="s">
        <v>439</v>
      </c>
      <c r="M311" s="36">
        <f>_xlfn.IFNA(INDEX(Draft2018[Net Keeper Count],MATCH(RosterPlan25[[#This Row],[PLAYER]],Draft2018[PLAYER],0)),0)+IF(RosterPlan25[[#This Row],[KEEPER / RFA]]="K",1,0)</f>
        <v>1</v>
      </c>
      <c r="N311" s="39"/>
      <c r="O311">
        <f>IF(RosterPlan25[[#This Row],[VAR/G]]&gt;0,ROUND($W$29*RosterPlan25[[#This Row],[VAR/G]],0),0)+1</f>
        <v>1</v>
      </c>
      <c r="P311" s="36">
        <f>RosterPlan25[[#This Row],[Optimal $]]-RosterPlan25[[#This Row],[2019 $]]</f>
        <v>-3</v>
      </c>
      <c r="Q311" s="36">
        <f>IF(OR(RosterPlan25[[#This Row],[SOURCE]]="Rookie",RosterPlan25[[#This Row],[POS]]="K"),0,RosterPlan25[[#This Row],[VAR/G]]+3.3)</f>
        <v>3.3</v>
      </c>
      <c r="R311" s="36">
        <f>IF(RosterPlan25[[#This Row],[VAW/G]]&gt;0,ROUND(RosterPlan25[[#This Row],[VAW/G]]*$W$56,0)+1,1)</f>
        <v>17</v>
      </c>
      <c r="S311" s="43">
        <f>RosterPlan25[[#This Row],[VAWG Market $]]-_xlfn.IFNA(RosterPlan25[[#This Row],[2019 $]],1)</f>
        <v>13</v>
      </c>
      <c r="T311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2" spans="1:20" x14ac:dyDescent="0.3">
      <c r="A312" s="36" t="str">
        <f>INDEX(CompositeRoster[display_name],MATCH(RosterPlan25[[#This Row],[PLAYER]],CompositeRoster[full_name],0))</f>
        <v>zombull</v>
      </c>
      <c r="B312" t="s">
        <v>14480</v>
      </c>
      <c r="C312" t="str">
        <f>INDEX(CompositeRoster[team],MATCH(RosterPlan25[[#This Row],[PLAYER]],CompositeRoster[full_name],0))&amp;""</f>
        <v/>
      </c>
      <c r="D312" t="str">
        <f>INDEX(CompositeRoster[position],MATCH(RosterPlan25[[#This Row],[PLAYER]],CompositeRoster[full_name],0))&amp;""</f>
        <v/>
      </c>
      <c r="E312" s="36" t="str">
        <f>INDEX(CompositeRoster[source],MATCH(RosterPlan25[[#This Row],[PLAYER]],CompositeRoster[full_name],0))</f>
        <v>Draft</v>
      </c>
      <c r="F312" s="42">
        <f>_xlfn.IFNA(INDEX(Draft2018[PRICE], MATCH(RosterPlan25[[#This Row],[PLAYER]],Draft2018[PLAYER],0)),0)</f>
        <v>0</v>
      </c>
      <c r="G312" s="42" t="str">
        <f>_xlfn.IFNA(INDEX(Draft2018[Current Contract],MATCH(RosterPlan25[[#This Row],[PLAYER]],Draft2018[PLAYER],0)),"Undrafted")</f>
        <v>Undrafted</v>
      </c>
      <c r="H312" s="42">
        <f>IF(RosterPlan25[[#This Row],[Contract]]="Rookie","",2018+3-_xlfn.IFNA(INDEX(Draft2018[Net Keeper Count],MATCH(RosterPlan25[[#This Row],[PLAYER]],Draft2018[PLAYER],0)),0))</f>
        <v>2021</v>
      </c>
      <c r="I312" s="42">
        <f>ROUNDDOWN(RosterPlan25[[#This Row],[Optimal $]]*IF(RosterPlan25[Contract]="Rookie",0.3,0.15),0)</f>
        <v>0</v>
      </c>
      <c r="J312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312" s="38">
        <f>_xlfn.IFNA(IF(RosterPlan25[[#This Row],[POS]]="K",0,INDEX(Proj2019[VARG],MATCH(RosterPlan25[[#This Row],[PLAYER]],Proj2019[PLAYER],0))),0)</f>
        <v>0</v>
      </c>
      <c r="L312" s="39" t="s">
        <v>439</v>
      </c>
      <c r="M312" s="36">
        <f>_xlfn.IFNA(INDEX(Draft2018[Net Keeper Count],MATCH(RosterPlan25[[#This Row],[PLAYER]],Draft2018[PLAYER],0)),0)+IF(RosterPlan25[[#This Row],[KEEPER / RFA]]="K",1,0)</f>
        <v>1</v>
      </c>
      <c r="N312" s="39"/>
      <c r="O312">
        <f>IF(RosterPlan25[[#This Row],[VAR/G]]&gt;0,ROUND($W$29*RosterPlan25[[#This Row],[VAR/G]],0),0)+1</f>
        <v>1</v>
      </c>
      <c r="P312" s="36">
        <f>RosterPlan25[[#This Row],[Optimal $]]-RosterPlan25[[#This Row],[2019 $]]</f>
        <v>-2</v>
      </c>
      <c r="Q312" s="36">
        <f>IF(OR(RosterPlan25[[#This Row],[SOURCE]]="Rookie",RosterPlan25[[#This Row],[POS]]="K"),0,RosterPlan25[[#This Row],[VAR/G]]+3.3)</f>
        <v>3.3</v>
      </c>
      <c r="R312" s="36">
        <f>IF(RosterPlan25[[#This Row],[VAW/G]]&gt;0,ROUND(RosterPlan25[[#This Row],[VAW/G]]*$W$56,0)+1,1)</f>
        <v>17</v>
      </c>
      <c r="S312" s="43">
        <f>RosterPlan25[[#This Row],[VAWG Market $]]-_xlfn.IFNA(RosterPlan25[[#This Row],[2019 $]],1)</f>
        <v>14</v>
      </c>
      <c r="T312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3" spans="1:20" x14ac:dyDescent="0.3">
      <c r="A313" s="36" t="str">
        <f>INDEX(CompositeRoster[display_name],MATCH(RosterPlan25[[#This Row],[PLAYER]],CompositeRoster[full_name],0))</f>
        <v>zombull</v>
      </c>
      <c r="B313" t="s">
        <v>14488</v>
      </c>
      <c r="C313" t="str">
        <f>INDEX(CompositeRoster[team],MATCH(RosterPlan25[[#This Row],[PLAYER]],CompositeRoster[full_name],0))&amp;""</f>
        <v/>
      </c>
      <c r="D313" t="str">
        <f>INDEX(CompositeRoster[position],MATCH(RosterPlan25[[#This Row],[PLAYER]],CompositeRoster[full_name],0))&amp;""</f>
        <v/>
      </c>
      <c r="E313" s="36" t="str">
        <f>INDEX(CompositeRoster[source],MATCH(RosterPlan25[[#This Row],[PLAYER]],CompositeRoster[full_name],0))</f>
        <v>Draft</v>
      </c>
      <c r="F313" s="42">
        <f>_xlfn.IFNA(INDEX(Draft2018[PRICE], MATCH(RosterPlan25[[#This Row],[PLAYER]],Draft2018[PLAYER],0)),0)</f>
        <v>0</v>
      </c>
      <c r="G313" s="42" t="str">
        <f>_xlfn.IFNA(INDEX(Draft2018[Current Contract],MATCH(RosterPlan25[[#This Row],[PLAYER]],Draft2018[PLAYER],0)),"Undrafted")</f>
        <v>Undrafted</v>
      </c>
      <c r="H313" s="42">
        <f>IF(RosterPlan25[[#This Row],[Contract]]="Rookie","",2018+3-_xlfn.IFNA(INDEX(Draft2018[Net Keeper Count],MATCH(RosterPlan25[[#This Row],[PLAYER]],Draft2018[PLAYER],0)),0))</f>
        <v>2021</v>
      </c>
      <c r="I313" s="42">
        <f>ROUNDDOWN(RosterPlan25[[#This Row],[Optimal $]]*IF(RosterPlan25[Contract]="Rookie",0.3,0.15),0)</f>
        <v>0</v>
      </c>
      <c r="J313" s="36">
        <f>IF(RosterPlan25[[#This Row],[SOURCE]]="Draft",INDEX(draft_2019[salary],MATCH(RosterPlan25[[#This Row],[PLAYER]],draft_2019[placeholder_name],0)),MAX(RosterPlan25[[#This Row],[Current $]]+RosterPlan25[[#This Row],[$↑ VAR]],1))</f>
        <v>3</v>
      </c>
      <c r="K313" s="49">
        <f>_xlfn.IFNA(IF(RosterPlan25[[#This Row],[POS]]="K",0,INDEX(Proj2019[VARG],MATCH(RosterPlan25[[#This Row],[PLAYER]],Proj2019[PLAYER],0))),0)</f>
        <v>0</v>
      </c>
      <c r="L313" s="39" t="s">
        <v>439</v>
      </c>
      <c r="M313">
        <f>_xlfn.IFNA(INDEX(Draft2018[Net Keeper Count],MATCH(RosterPlan25[[#This Row],[PLAYER]],Draft2018[PLAYER],0)),0)+IF(RosterPlan25[[#This Row],[KEEPER / RFA]]="K",1,0)</f>
        <v>1</v>
      </c>
      <c r="N313" s="39"/>
      <c r="O313" s="50">
        <f>IF(RosterPlan25[[#This Row],[VAR/G]]&gt;0,ROUND($W$29*RosterPlan25[[#This Row],[VAR/G]],0),0)+1</f>
        <v>1</v>
      </c>
      <c r="P313" s="36">
        <f>RosterPlan25[[#This Row],[Optimal $]]-RosterPlan25[[#This Row],[2019 $]]</f>
        <v>-2</v>
      </c>
      <c r="Q313">
        <f>IF(OR(RosterPlan25[[#This Row],[SOURCE]]="Rookie",RosterPlan25[[#This Row],[POS]]="K"),0,RosterPlan25[[#This Row],[VAR/G]]+3.3)</f>
        <v>3.3</v>
      </c>
      <c r="R313">
        <f>IF(RosterPlan25[[#This Row],[VAW/G]]&gt;0,ROUND(RosterPlan25[[#This Row],[VAW/G]]*$W$56,0)+1,1)</f>
        <v>17</v>
      </c>
      <c r="S313" s="51">
        <f>RosterPlan25[[#This Row],[VAWG Market $]]-_xlfn.IFNA(RosterPlan25[[#This Row],[2019 $]],1)</f>
        <v>14</v>
      </c>
      <c r="T313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4" spans="1:20" x14ac:dyDescent="0.3">
      <c r="A314" s="36" t="str">
        <f>INDEX(CompositeRoster[display_name],MATCH(RosterPlan25[[#This Row],[PLAYER]],CompositeRoster[full_name],0))</f>
        <v>zombull</v>
      </c>
      <c r="B314" t="s">
        <v>14490</v>
      </c>
      <c r="C314" t="str">
        <f>INDEX(CompositeRoster[team],MATCH(RosterPlan25[[#This Row],[PLAYER]],CompositeRoster[full_name],0))&amp;""</f>
        <v/>
      </c>
      <c r="D314" t="str">
        <f>INDEX(CompositeRoster[position],MATCH(RosterPlan25[[#This Row],[PLAYER]],CompositeRoster[full_name],0))&amp;""</f>
        <v/>
      </c>
      <c r="E314" s="36" t="str">
        <f>INDEX(CompositeRoster[source],MATCH(RosterPlan25[[#This Row],[PLAYER]],CompositeRoster[full_name],0))</f>
        <v>Draft</v>
      </c>
      <c r="F314" s="42">
        <f>_xlfn.IFNA(INDEX(Draft2018[PRICE], MATCH(RosterPlan25[[#This Row],[PLAYER]],Draft2018[PLAYER],0)),0)</f>
        <v>0</v>
      </c>
      <c r="G314" s="42" t="str">
        <f>_xlfn.IFNA(INDEX(Draft2018[Current Contract],MATCH(RosterPlan25[[#This Row],[PLAYER]],Draft2018[PLAYER],0)),"Undrafted")</f>
        <v>Undrafted</v>
      </c>
      <c r="H314" s="42">
        <f>IF(RosterPlan25[[#This Row],[Contract]]="Rookie","",2018+3-_xlfn.IFNA(INDEX(Draft2018[Net Keeper Count],MATCH(RosterPlan25[[#This Row],[PLAYER]],Draft2018[PLAYER],0)),0))</f>
        <v>2021</v>
      </c>
      <c r="I314" s="42">
        <f>ROUNDDOWN(RosterPlan25[[#This Row],[Optimal $]]*IF(RosterPlan25[Contract]="Rookie",0.3,0.15),0)</f>
        <v>0</v>
      </c>
      <c r="J314" s="36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314" s="38">
        <f>_xlfn.IFNA(IF(RosterPlan25[[#This Row],[POS]]="K",0,INDEX(Proj2019[VARG],MATCH(RosterPlan25[[#This Row],[PLAYER]],Proj2019[PLAYER],0))),0)</f>
        <v>0</v>
      </c>
      <c r="L314" s="39" t="s">
        <v>439</v>
      </c>
      <c r="M314" s="36">
        <f>_xlfn.IFNA(INDEX(Draft2018[Net Keeper Count],MATCH(RosterPlan25[[#This Row],[PLAYER]],Draft2018[PLAYER],0)),0)+IF(RosterPlan25[[#This Row],[KEEPER / RFA]]="K",1,0)</f>
        <v>1</v>
      </c>
      <c r="N314" s="39"/>
      <c r="O314">
        <f>IF(RosterPlan25[[#This Row],[VAR/G]]&gt;0,ROUND($W$29*RosterPlan25[[#This Row],[VAR/G]],0),0)+1</f>
        <v>1</v>
      </c>
      <c r="P314" s="36">
        <f>RosterPlan25[[#This Row],[Optimal $]]-RosterPlan25[[#This Row],[2019 $]]</f>
        <v>-1</v>
      </c>
      <c r="Q314" s="36">
        <f>IF(OR(RosterPlan25[[#This Row],[SOURCE]]="Rookie",RosterPlan25[[#This Row],[POS]]="K"),0,RosterPlan25[[#This Row],[VAR/G]]+3.3)</f>
        <v>3.3</v>
      </c>
      <c r="R314" s="36">
        <f>IF(RosterPlan25[[#This Row],[VAW/G]]&gt;0,ROUND(RosterPlan25[[#This Row],[VAW/G]]*$W$56,0)+1,1)</f>
        <v>17</v>
      </c>
      <c r="S314" s="43">
        <f>RosterPlan25[[#This Row],[VAWG Market $]]-_xlfn.IFNA(RosterPlan25[[#This Row],[2019 $]],1)</f>
        <v>15</v>
      </c>
      <c r="T314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5" spans="1:20" x14ac:dyDescent="0.3">
      <c r="A315" s="36" t="str">
        <f>INDEX(CompositeRoster[display_name],MATCH(RosterPlan25[[#This Row],[PLAYER]],CompositeRoster[full_name],0))</f>
        <v>zombull</v>
      </c>
      <c r="B315" t="s">
        <v>14498</v>
      </c>
      <c r="C315" t="str">
        <f>INDEX(CompositeRoster[team],MATCH(RosterPlan25[[#This Row],[PLAYER]],CompositeRoster[full_name],0))&amp;""</f>
        <v/>
      </c>
      <c r="D315" t="str">
        <f>INDEX(CompositeRoster[position],MATCH(RosterPlan25[[#This Row],[PLAYER]],CompositeRoster[full_name],0))&amp;""</f>
        <v/>
      </c>
      <c r="E315" t="str">
        <f>INDEX(CompositeRoster[source],MATCH(RosterPlan25[[#This Row],[PLAYER]],CompositeRoster[full_name],0))</f>
        <v>Draft</v>
      </c>
      <c r="F315" s="42">
        <f>_xlfn.IFNA(INDEX(Draft2018[PRICE], MATCH(RosterPlan25[[#This Row],[PLAYER]],Draft2018[PLAYER],0)),0)</f>
        <v>0</v>
      </c>
      <c r="G315" s="42" t="str">
        <f>_xlfn.IFNA(INDEX(Draft2018[Current Contract],MATCH(RosterPlan25[[#This Row],[PLAYER]],Draft2018[PLAYER],0)),"Undrafted")</f>
        <v>Undrafted</v>
      </c>
      <c r="H315" s="42">
        <f>IF(RosterPlan25[[#This Row],[Contract]]="Rookie","",2018+3-_xlfn.IFNA(INDEX(Draft2018[Net Keeper Count],MATCH(RosterPlan25[[#This Row],[PLAYER]],Draft2018[PLAYER],0)),0))</f>
        <v>2021</v>
      </c>
      <c r="I315" s="42">
        <f>ROUNDDOWN(RosterPlan25[[#This Row],[Optimal $]]*IF(RosterPlan25[Contract]="Rookie",0.3,0.15),0)</f>
        <v>0</v>
      </c>
      <c r="J315">
        <f>IF(RosterPlan25[[#This Row],[SOURCE]]="Draft",INDEX(draft_2019[salary],MATCH(RosterPlan25[[#This Row],[PLAYER]],draft_2019[placeholder_name],0)),MAX(RosterPlan25[[#This Row],[Current $]]+RosterPlan25[[#This Row],[$↑ VAR]],1))</f>
        <v>2</v>
      </c>
      <c r="K315" s="38">
        <f>_xlfn.IFNA(IF(RosterPlan25[[#This Row],[POS]]="K",0,INDEX(Proj2019[VARG],MATCH(RosterPlan25[[#This Row],[PLAYER]],Proj2019[PLAYER],0))),0)</f>
        <v>0</v>
      </c>
      <c r="L315" s="39" t="s">
        <v>439</v>
      </c>
      <c r="M315">
        <f>_xlfn.IFNA(INDEX(Draft2018[Net Keeper Count],MATCH(RosterPlan25[[#This Row],[PLAYER]],Draft2018[PLAYER],0)),0)+IF(RosterPlan25[[#This Row],[KEEPER / RFA]]="K",1,0)</f>
        <v>1</v>
      </c>
      <c r="N315" s="39"/>
      <c r="O315" s="36">
        <f>IF(RosterPlan25[[#This Row],[VAR/G]]&gt;0,ROUND($W$29*RosterPlan25[[#This Row],[VAR/G]],0),0)+1</f>
        <v>1</v>
      </c>
      <c r="P315" s="36">
        <f>RosterPlan25[[#This Row],[Optimal $]]-RosterPlan25[[#This Row],[2019 $]]</f>
        <v>-1</v>
      </c>
      <c r="Q315" s="36">
        <f>IF(OR(RosterPlan25[[#This Row],[SOURCE]]="Rookie",RosterPlan25[[#This Row],[POS]]="K"),0,RosterPlan25[[#This Row],[VAR/G]]+3.3)</f>
        <v>3.3</v>
      </c>
      <c r="R315" s="36">
        <f>IF(RosterPlan25[[#This Row],[VAW/G]]&gt;0,ROUND(RosterPlan25[[#This Row],[VAW/G]]*$W$56,0)+1,1)</f>
        <v>17</v>
      </c>
      <c r="S315" s="43">
        <f>RosterPlan25[[#This Row],[VAWG Market $]]-_xlfn.IFNA(RosterPlan25[[#This Row],[2019 $]],1)</f>
        <v>15</v>
      </c>
      <c r="T315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6" spans="1:20" x14ac:dyDescent="0.3">
      <c r="A316" s="36" t="str">
        <f>INDEX(CompositeRoster[display_name],MATCH(RosterPlan25[[#This Row],[PLAYER]],CompositeRoster[full_name],0))</f>
        <v>zombull</v>
      </c>
      <c r="B316" t="s">
        <v>14505</v>
      </c>
      <c r="C316" t="str">
        <f>INDEX(CompositeRoster[team],MATCH(RosterPlan25[[#This Row],[PLAYER]],CompositeRoster[full_name],0))&amp;""</f>
        <v/>
      </c>
      <c r="D316" t="str">
        <f>INDEX(CompositeRoster[position],MATCH(RosterPlan25[[#This Row],[PLAYER]],CompositeRoster[full_name],0))&amp;""</f>
        <v/>
      </c>
      <c r="E316" t="str">
        <f>INDEX(CompositeRoster[source],MATCH(RosterPlan25[[#This Row],[PLAYER]],CompositeRoster[full_name],0))</f>
        <v>Draft</v>
      </c>
      <c r="F316" s="42">
        <f>_xlfn.IFNA(INDEX(Draft2018[PRICE], MATCH(RosterPlan25[[#This Row],[PLAYER]],Draft2018[PLAYER],0)),0)</f>
        <v>0</v>
      </c>
      <c r="G316" s="42" t="str">
        <f>_xlfn.IFNA(INDEX(Draft2018[Current Contract],MATCH(RosterPlan25[[#This Row],[PLAYER]],Draft2018[PLAYER],0)),"Undrafted")</f>
        <v>Undrafted</v>
      </c>
      <c r="H316" s="42">
        <f>IF(RosterPlan25[[#This Row],[Contract]]="Rookie","",2018+3-_xlfn.IFNA(INDEX(Draft2018[Net Keeper Count],MATCH(RosterPlan25[[#This Row],[PLAYER]],Draft2018[PLAYER],0)),0))</f>
        <v>2021</v>
      </c>
      <c r="I316" s="42">
        <f>ROUNDDOWN(RosterPlan25[[#This Row],[Optimal $]]*IF(RosterPlan25[Contract]="Rookie",0.3,0.15),0)</f>
        <v>0</v>
      </c>
      <c r="J316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16" s="38">
        <f>_xlfn.IFNA(IF(RosterPlan25[[#This Row],[POS]]="K",0,INDEX(Proj2019[VARG],MATCH(RosterPlan25[[#This Row],[PLAYER]],Proj2019[PLAYER],0))),0)</f>
        <v>0</v>
      </c>
      <c r="L316" s="39" t="s">
        <v>439</v>
      </c>
      <c r="M316">
        <f>_xlfn.IFNA(INDEX(Draft2018[Net Keeper Count],MATCH(RosterPlan25[[#This Row],[PLAYER]],Draft2018[PLAYER],0)),0)+IF(RosterPlan25[[#This Row],[KEEPER / RFA]]="K",1,0)</f>
        <v>1</v>
      </c>
      <c r="N316" s="39"/>
      <c r="O316" s="36">
        <f>IF(RosterPlan25[[#This Row],[VAR/G]]&gt;0,ROUND($W$29*RosterPlan25[[#This Row],[VAR/G]],0),0)+1</f>
        <v>1</v>
      </c>
      <c r="P316" s="36">
        <f>RosterPlan25[[#This Row],[Optimal $]]-RosterPlan25[[#This Row],[2019 $]]</f>
        <v>0</v>
      </c>
      <c r="Q316" s="36">
        <f>IF(OR(RosterPlan25[[#This Row],[SOURCE]]="Rookie",RosterPlan25[[#This Row],[POS]]="K"),0,RosterPlan25[[#This Row],[VAR/G]]+3.3)</f>
        <v>3.3</v>
      </c>
      <c r="R316" s="36">
        <f>IF(RosterPlan25[[#This Row],[VAW/G]]&gt;0,ROUND(RosterPlan25[[#This Row],[VAW/G]]*$W$56,0)+1,1)</f>
        <v>17</v>
      </c>
      <c r="S316" s="43">
        <f>RosterPlan25[[#This Row],[VAWG Market $]]-_xlfn.IFNA(RosterPlan25[[#This Row],[2019 $]],1)</f>
        <v>16</v>
      </c>
      <c r="T316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7" spans="1:20" x14ac:dyDescent="0.3">
      <c r="A317" s="36" t="str">
        <f>INDEX(CompositeRoster[display_name],MATCH(RosterPlan25[[#This Row],[PLAYER]],CompositeRoster[full_name],0))</f>
        <v>zombull</v>
      </c>
      <c r="B317" t="s">
        <v>14508</v>
      </c>
      <c r="C317" t="str">
        <f>INDEX(CompositeRoster[team],MATCH(RosterPlan25[[#This Row],[PLAYER]],CompositeRoster[full_name],0))&amp;""</f>
        <v/>
      </c>
      <c r="D317" t="str">
        <f>INDEX(CompositeRoster[position],MATCH(RosterPlan25[[#This Row],[PLAYER]],CompositeRoster[full_name],0))&amp;""</f>
        <v/>
      </c>
      <c r="E317" t="str">
        <f>INDEX(CompositeRoster[source],MATCH(RosterPlan25[[#This Row],[PLAYER]],CompositeRoster[full_name],0))</f>
        <v>Draft</v>
      </c>
      <c r="F317" s="42">
        <f>_xlfn.IFNA(INDEX(Draft2018[PRICE], MATCH(RosterPlan25[[#This Row],[PLAYER]],Draft2018[PLAYER],0)),0)</f>
        <v>0</v>
      </c>
      <c r="G317" s="42" t="str">
        <f>_xlfn.IFNA(INDEX(Draft2018[Current Contract],MATCH(RosterPlan25[[#This Row],[PLAYER]],Draft2018[PLAYER],0)),"Undrafted")</f>
        <v>Undrafted</v>
      </c>
      <c r="H317" s="42">
        <f>IF(RosterPlan25[[#This Row],[Contract]]="Rookie","",2018+3-_xlfn.IFNA(INDEX(Draft2018[Net Keeper Count],MATCH(RosterPlan25[[#This Row],[PLAYER]],Draft2018[PLAYER],0)),0))</f>
        <v>2021</v>
      </c>
      <c r="I317" s="42">
        <f>ROUNDDOWN(RosterPlan25[[#This Row],[Optimal $]]*IF(RosterPlan25[Contract]="Rookie",0.3,0.15),0)</f>
        <v>0</v>
      </c>
      <c r="J317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17" s="38">
        <f>_xlfn.IFNA(IF(RosterPlan25[[#This Row],[POS]]="K",0,INDEX(Proj2019[VARG],MATCH(RosterPlan25[[#This Row],[PLAYER]],Proj2019[PLAYER],0))),0)</f>
        <v>0</v>
      </c>
      <c r="L317" s="39" t="s">
        <v>439</v>
      </c>
      <c r="M317" s="36">
        <f>_xlfn.IFNA(INDEX(Draft2018[Net Keeper Count],MATCH(RosterPlan25[[#This Row],[PLAYER]],Draft2018[PLAYER],0)),0)+IF(RosterPlan25[[#This Row],[KEEPER / RFA]]="K",1,0)</f>
        <v>1</v>
      </c>
      <c r="N317" s="39"/>
      <c r="O317" s="36">
        <f>IF(RosterPlan25[[#This Row],[VAR/G]]&gt;0,ROUND($W$29*RosterPlan25[[#This Row],[VAR/G]],0),0)+1</f>
        <v>1</v>
      </c>
      <c r="P317" s="36">
        <f>RosterPlan25[[#This Row],[Optimal $]]-RosterPlan25[[#This Row],[2019 $]]</f>
        <v>0</v>
      </c>
      <c r="Q317" s="36">
        <f>IF(OR(RosterPlan25[[#This Row],[SOURCE]]="Rookie",RosterPlan25[[#This Row],[POS]]="K"),0,RosterPlan25[[#This Row],[VAR/G]]+3.3)</f>
        <v>3.3</v>
      </c>
      <c r="R317" s="36">
        <f>IF(RosterPlan25[[#This Row],[VAW/G]]&gt;0,ROUND(RosterPlan25[[#This Row],[VAW/G]]*$W$56,0)+1,1)</f>
        <v>17</v>
      </c>
      <c r="S317" s="43">
        <f>RosterPlan25[[#This Row],[VAWG Market $]]-_xlfn.IFNA(RosterPlan25[[#This Row],[2019 $]],1)</f>
        <v>16</v>
      </c>
      <c r="T317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  <row r="318" spans="1:20" x14ac:dyDescent="0.3">
      <c r="A318" s="36" t="str">
        <f>INDEX(CompositeRoster[display_name],MATCH(RosterPlan25[[#This Row],[PLAYER]],CompositeRoster[full_name],0))</f>
        <v>zombull</v>
      </c>
      <c r="B318" t="s">
        <v>14528</v>
      </c>
      <c r="C318" t="str">
        <f>INDEX(CompositeRoster[team],MATCH(RosterPlan25[[#This Row],[PLAYER]],CompositeRoster[full_name],0))&amp;""</f>
        <v/>
      </c>
      <c r="D318" t="str">
        <f>INDEX(CompositeRoster[position],MATCH(RosterPlan25[[#This Row],[PLAYER]],CompositeRoster[full_name],0))&amp;""</f>
        <v/>
      </c>
      <c r="E318" t="str">
        <f>INDEX(CompositeRoster[source],MATCH(RosterPlan25[[#This Row],[PLAYER]],CompositeRoster[full_name],0))</f>
        <v>Draft</v>
      </c>
      <c r="F318" s="42">
        <f>_xlfn.IFNA(INDEX(Draft2018[PRICE], MATCH(RosterPlan25[[#This Row],[PLAYER]],Draft2018[PLAYER],0)),0)</f>
        <v>0</v>
      </c>
      <c r="G318" s="42" t="str">
        <f>_xlfn.IFNA(INDEX(Draft2018[Current Contract],MATCH(RosterPlan25[[#This Row],[PLAYER]],Draft2018[PLAYER],0)),"Undrafted")</f>
        <v>Undrafted</v>
      </c>
      <c r="H318" s="42">
        <f>IF(RosterPlan25[[#This Row],[Contract]]="Rookie","",2018+3-_xlfn.IFNA(INDEX(Draft2018[Net Keeper Count],MATCH(RosterPlan25[[#This Row],[PLAYER]],Draft2018[PLAYER],0)),0))</f>
        <v>2021</v>
      </c>
      <c r="I318" s="42">
        <f>ROUNDDOWN(RosterPlan25[[#This Row],[Optimal $]]*IF(RosterPlan25[Contract]="Rookie",0.3,0.15),0)</f>
        <v>0</v>
      </c>
      <c r="J318">
        <f>IF(RosterPlan25[[#This Row],[SOURCE]]="Draft",INDEX(draft_2019[salary],MATCH(RosterPlan25[[#This Row],[PLAYER]],draft_2019[placeholder_name],0)),MAX(RosterPlan25[[#This Row],[Current $]]+RosterPlan25[[#This Row],[$↑ VAR]],1))</f>
        <v>1</v>
      </c>
      <c r="K318" s="38">
        <f>_xlfn.IFNA(IF(RosterPlan25[[#This Row],[POS]]="K",0,INDEX(Proj2019[VARG],MATCH(RosterPlan25[[#This Row],[PLAYER]],Proj2019[PLAYER],0))),0)</f>
        <v>0</v>
      </c>
      <c r="L318" s="39" t="s">
        <v>439</v>
      </c>
      <c r="M318">
        <f>_xlfn.IFNA(INDEX(Draft2018[Net Keeper Count],MATCH(RosterPlan25[[#This Row],[PLAYER]],Draft2018[PLAYER],0)),0)+IF(RosterPlan25[[#This Row],[KEEPER / RFA]]="K",1,0)</f>
        <v>1</v>
      </c>
      <c r="N318" s="39"/>
      <c r="O318">
        <f>IF(RosterPlan25[[#This Row],[VAR/G]]&gt;0,ROUND($W$29*RosterPlan25[[#This Row],[VAR/G]],0),0)+1</f>
        <v>1</v>
      </c>
      <c r="P318" s="36">
        <f>RosterPlan25[[#This Row],[Optimal $]]-RosterPlan25[[#This Row],[2019 $]]</f>
        <v>0</v>
      </c>
      <c r="Q318" s="36">
        <f>IF(OR(RosterPlan25[[#This Row],[SOURCE]]="Rookie",RosterPlan25[[#This Row],[POS]]="K"),0,RosterPlan25[[#This Row],[VAR/G]]+3.3)</f>
        <v>3.3</v>
      </c>
      <c r="R318" s="36">
        <f>IF(RosterPlan25[[#This Row],[VAW/G]]&gt;0,ROUND(RosterPlan25[[#This Row],[VAW/G]]*$W$56,0)+1,1)</f>
        <v>17</v>
      </c>
      <c r="S318" s="43">
        <f>RosterPlan25[[#This Row],[VAWG Market $]]-_xlfn.IFNA(RosterPlan25[[#This Row],[2019 $]],1)</f>
        <v>16</v>
      </c>
      <c r="T318" s="36">
        <f>IF(RosterPlan25[[#This Row],[VAR/G]]&gt;0,1+ROUND(RosterPlan25[[#This Row],[VAR/G]]*IF(RosterPlan25[[#This Row],[KEEPER / RFA]]="K",($W$34+RosterPlan25[[#This Row],[2019 $]]-1)/($W$25+RosterPlan25[[#This Row],[VAR/G]]),$W$35),0),1)</f>
        <v>1</v>
      </c>
    </row>
  </sheetData>
  <pageMargins left="0.7" right="0.7" top="0.75" bottom="0.75" header="0.3" footer="0.3"/>
  <pageSetup orientation="portrait" r:id="rId1"/>
  <ignoredErrors>
    <ignoredError sqref="W24" formula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A330-9927-4546-A92A-2FB51CE6B1AA}">
  <dimension ref="B2:Z179"/>
  <sheetViews>
    <sheetView topLeftCell="A146" workbookViewId="0">
      <selection activeCell="C19" sqref="C19"/>
    </sheetView>
  </sheetViews>
  <sheetFormatPr defaultRowHeight="14.4" x14ac:dyDescent="0.3"/>
  <cols>
    <col min="2" max="3" width="25.109375" customWidth="1"/>
  </cols>
  <sheetData>
    <row r="2" spans="2:26" x14ac:dyDescent="0.3">
      <c r="B2" t="s">
        <v>10865</v>
      </c>
      <c r="C2" t="s">
        <v>10866</v>
      </c>
      <c r="D2" t="s">
        <v>10867</v>
      </c>
      <c r="E2" t="s">
        <v>11482</v>
      </c>
      <c r="F2" t="s">
        <v>11483</v>
      </c>
      <c r="G2" t="s">
        <v>11484</v>
      </c>
      <c r="H2" t="s">
        <v>11485</v>
      </c>
      <c r="I2" t="s">
        <v>11486</v>
      </c>
      <c r="J2" t="s">
        <v>11487</v>
      </c>
      <c r="K2" t="s">
        <v>11488</v>
      </c>
      <c r="L2" t="s">
        <v>11489</v>
      </c>
      <c r="M2" t="s">
        <v>11390</v>
      </c>
      <c r="N2" t="s">
        <v>11391</v>
      </c>
      <c r="O2" t="s">
        <v>11392</v>
      </c>
      <c r="P2" t="s">
        <v>11393</v>
      </c>
      <c r="Q2" t="s">
        <v>11394</v>
      </c>
      <c r="R2" t="s">
        <v>11490</v>
      </c>
      <c r="S2" t="s">
        <v>11491</v>
      </c>
      <c r="T2" t="s">
        <v>11492</v>
      </c>
      <c r="U2" t="s">
        <v>11493</v>
      </c>
      <c r="V2" t="s">
        <v>11494</v>
      </c>
      <c r="W2" t="s">
        <v>11296</v>
      </c>
    </row>
    <row r="3" spans="2:26" x14ac:dyDescent="0.3">
      <c r="B3" t="s">
        <v>9514</v>
      </c>
      <c r="C3" t="s">
        <v>11820</v>
      </c>
      <c r="D3" t="s">
        <v>453</v>
      </c>
      <c r="E3" t="s">
        <v>11495</v>
      </c>
      <c r="F3" t="s">
        <v>11496</v>
      </c>
      <c r="G3">
        <v>0</v>
      </c>
      <c r="H3">
        <v>0</v>
      </c>
      <c r="I3">
        <v>0</v>
      </c>
      <c r="J3">
        <v>0</v>
      </c>
      <c r="K3">
        <v>0</v>
      </c>
      <c r="L3">
        <v>275</v>
      </c>
      <c r="M3" s="59">
        <v>1280</v>
      </c>
      <c r="N3">
        <v>9.8000000000000007</v>
      </c>
      <c r="O3">
        <v>86.4</v>
      </c>
      <c r="P3">
        <v>689.6</v>
      </c>
      <c r="Q3">
        <v>3.4</v>
      </c>
      <c r="R3">
        <v>1.6</v>
      </c>
      <c r="S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272.96000000000004</v>
      </c>
      <c r="T3">
        <f>INDEX(Proj2019[POINTS],MATCH(_xlfn.SWITCH(Proj2019[[#This Row],[POS]],"QB","QB14","TE","TE14","RB","RB34","WR","WR35"),Proj2019[POSRK],0))</f>
        <v>117.76000000000002</v>
      </c>
      <c r="U3">
        <f>(Proj2019[[#This Row],[POINTS]]-Proj2019[[#This Row],[RLEVEL]])/16</f>
        <v>9.7000000000000011</v>
      </c>
      <c r="V3" s="60">
        <f>MAX($Y$7*Proj2019[[#This Row],[VARG]],0)+1</f>
        <v>105.48675011257254</v>
      </c>
      <c r="W3" s="1" t="str">
        <f>IF(INDEX(players[years_exp],MATCH(Proj2019[[#This Row],[PLAYER]],players[full_name],0))=0,"Rookie","")</f>
        <v/>
      </c>
      <c r="X3" s="1"/>
      <c r="Y3">
        <f>SUMIF(Proj2019[VARG],"&gt;0")</f>
        <v>256.22387499999985</v>
      </c>
      <c r="Z3" t="s">
        <v>11409</v>
      </c>
    </row>
    <row r="4" spans="2:26" x14ac:dyDescent="0.3">
      <c r="B4" t="s">
        <v>4866</v>
      </c>
      <c r="C4" t="s">
        <v>11821</v>
      </c>
      <c r="D4" t="s">
        <v>453</v>
      </c>
      <c r="E4" t="s">
        <v>11497</v>
      </c>
      <c r="F4" t="s">
        <v>11498</v>
      </c>
      <c r="G4">
        <v>0</v>
      </c>
      <c r="H4">
        <v>0</v>
      </c>
      <c r="I4">
        <v>0</v>
      </c>
      <c r="J4">
        <v>0</v>
      </c>
      <c r="K4">
        <v>0</v>
      </c>
      <c r="L4">
        <v>315.3</v>
      </c>
      <c r="M4" s="59">
        <v>1394</v>
      </c>
      <c r="N4">
        <v>9.6</v>
      </c>
      <c r="O4">
        <v>70.3</v>
      </c>
      <c r="P4">
        <v>536.6</v>
      </c>
      <c r="Q4">
        <v>2.6</v>
      </c>
      <c r="R4">
        <v>2.2999999999999998</v>
      </c>
      <c r="S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261.65999999999997</v>
      </c>
      <c r="T4">
        <f>INDEX(Proj2019[POINTS],MATCH(_xlfn.SWITCH(Proj2019[[#This Row],[POS]],"QB","QB14","TE","TE14","RB","RB34","WR","WR35"),Proj2019[POSRK],0))</f>
        <v>117.76000000000002</v>
      </c>
      <c r="U4">
        <f>(Proj2019[[#This Row],[POINTS]]-Proj2019[[#This Row],[RLEVEL]])/16</f>
        <v>8.9937499999999968</v>
      </c>
      <c r="V4" s="60">
        <f>MAX($Y$7*Proj2019[[#This Row],[VARG]],0)+1</f>
        <v>97.879145239685442</v>
      </c>
      <c r="W4" s="1" t="str">
        <f>IF(INDEX(players[years_exp],MATCH(Proj2019[[#This Row],[PLAYER]],players[full_name],0))=0,"Rookie","")</f>
        <v/>
      </c>
      <c r="X4" s="1"/>
      <c r="Y4">
        <v>3000</v>
      </c>
      <c r="Z4" t="s">
        <v>11816</v>
      </c>
    </row>
    <row r="5" spans="2:26" x14ac:dyDescent="0.3">
      <c r="B5" t="s">
        <v>7783</v>
      </c>
      <c r="C5" t="s">
        <v>11822</v>
      </c>
      <c r="D5" t="s">
        <v>453</v>
      </c>
      <c r="E5" t="s">
        <v>11499</v>
      </c>
      <c r="F5" t="s">
        <v>11500</v>
      </c>
      <c r="G5">
        <v>0</v>
      </c>
      <c r="H5">
        <v>0</v>
      </c>
      <c r="I5">
        <v>0</v>
      </c>
      <c r="J5">
        <v>0</v>
      </c>
      <c r="K5">
        <v>0</v>
      </c>
      <c r="L5">
        <v>218</v>
      </c>
      <c r="M5" s="59">
        <v>1058</v>
      </c>
      <c r="N5">
        <v>6.5</v>
      </c>
      <c r="O5">
        <v>95.9</v>
      </c>
      <c r="P5">
        <v>813.6</v>
      </c>
      <c r="Q5">
        <v>5.0999999999999996</v>
      </c>
      <c r="R5">
        <v>1.8</v>
      </c>
      <c r="S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253.16000000000005</v>
      </c>
      <c r="T5">
        <f>INDEX(Proj2019[POINTS],MATCH(_xlfn.SWITCH(Proj2019[[#This Row],[POS]],"QB","QB14","TE","TE14","RB","RB34","WR","WR35"),Proj2019[POSRK],0))</f>
        <v>117.76000000000002</v>
      </c>
      <c r="U5">
        <f>(Proj2019[[#This Row],[POINTS]]-Proj2019[[#This Row],[RLEVEL]])/16</f>
        <v>8.4625000000000021</v>
      </c>
      <c r="V5" s="60">
        <f>MAX($Y$7*Proj2019[[#This Row],[VARG]],0)+1</f>
        <v>92.156610600788156</v>
      </c>
      <c r="W5" s="1" t="str">
        <f>IF(INDEX(players[years_exp],MATCH(Proj2019[[#This Row],[PLAYER]],players[full_name],0))=0,"Rookie","")</f>
        <v/>
      </c>
      <c r="X5" s="1"/>
      <c r="Y5">
        <v>240</v>
      </c>
      <c r="Z5" t="s">
        <v>11817</v>
      </c>
    </row>
    <row r="6" spans="2:26" x14ac:dyDescent="0.3">
      <c r="B6" t="s">
        <v>6348</v>
      </c>
      <c r="C6" t="s">
        <v>11823</v>
      </c>
      <c r="D6" t="s">
        <v>453</v>
      </c>
      <c r="E6" t="s">
        <v>11501</v>
      </c>
      <c r="F6" t="s">
        <v>11502</v>
      </c>
      <c r="G6">
        <v>0</v>
      </c>
      <c r="H6">
        <v>0</v>
      </c>
      <c r="I6">
        <v>0</v>
      </c>
      <c r="J6">
        <v>0</v>
      </c>
      <c r="K6">
        <v>0</v>
      </c>
      <c r="L6">
        <v>194.8</v>
      </c>
      <c r="M6">
        <v>905.7</v>
      </c>
      <c r="N6">
        <v>9.5</v>
      </c>
      <c r="O6">
        <v>87</v>
      </c>
      <c r="P6">
        <v>760.5</v>
      </c>
      <c r="Q6">
        <v>4.7</v>
      </c>
      <c r="R6">
        <v>1.4</v>
      </c>
      <c r="S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249.01999999999998</v>
      </c>
      <c r="T6">
        <f>INDEX(Proj2019[POINTS],MATCH(_xlfn.SWITCH(Proj2019[[#This Row],[POS]],"QB","QB14","TE","TE14","RB","RB34","WR","WR35"),Proj2019[POSRK],0))</f>
        <v>117.76000000000002</v>
      </c>
      <c r="U6">
        <f>(Proj2019[[#This Row],[POINTS]]-Proj2019[[#This Row],[RLEVEL]])/16</f>
        <v>8.2037499999999977</v>
      </c>
      <c r="V6" s="60">
        <f>MAX($Y$7*Proj2019[[#This Row],[VARG]],0)+1</f>
        <v>89.369399611960475</v>
      </c>
      <c r="W6" s="1" t="str">
        <f>IF(INDEX(players[years_exp],MATCH(Proj2019[[#This Row],[PLAYER]],players[full_name],0))=0,"Rookie","")</f>
        <v/>
      </c>
      <c r="X6" s="1"/>
      <c r="Y6">
        <f>Y4-Y5</f>
        <v>2760</v>
      </c>
      <c r="Z6" t="s">
        <v>11818</v>
      </c>
    </row>
    <row r="7" spans="2:26" x14ac:dyDescent="0.3">
      <c r="B7" t="s">
        <v>8078</v>
      </c>
      <c r="C7" t="s">
        <v>11824</v>
      </c>
      <c r="D7" t="s">
        <v>453</v>
      </c>
      <c r="E7" t="s">
        <v>11503</v>
      </c>
      <c r="F7" t="s">
        <v>11504</v>
      </c>
      <c r="G7">
        <v>0</v>
      </c>
      <c r="H7">
        <v>0</v>
      </c>
      <c r="I7">
        <v>0</v>
      </c>
      <c r="J7">
        <v>0</v>
      </c>
      <c r="K7">
        <v>0</v>
      </c>
      <c r="L7">
        <v>234.5</v>
      </c>
      <c r="M7" s="59">
        <v>1046.5</v>
      </c>
      <c r="N7">
        <v>10</v>
      </c>
      <c r="O7">
        <v>56.4</v>
      </c>
      <c r="P7">
        <v>506.3</v>
      </c>
      <c r="Q7">
        <v>3.1</v>
      </c>
      <c r="R7">
        <v>1.4</v>
      </c>
      <c r="S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231.07999999999998</v>
      </c>
      <c r="T7">
        <f>INDEX(Proj2019[POINTS],MATCH(_xlfn.SWITCH(Proj2019[[#This Row],[POS]],"QB","QB14","TE","TE14","RB","RB34","WR","WR35"),Proj2019[POSRK],0))</f>
        <v>117.76000000000002</v>
      </c>
      <c r="U7">
        <f>(Proj2019[[#This Row],[POINTS]]-Proj2019[[#This Row],[RLEVEL]])/16</f>
        <v>7.0824999999999978</v>
      </c>
      <c r="V7" s="60">
        <f>MAX($Y$7*Proj2019[[#This Row],[VARG]],0)+1</f>
        <v>77.291485327040689</v>
      </c>
      <c r="W7" s="1" t="str">
        <f>IF(INDEX(players[years_exp],MATCH(Proj2019[[#This Row],[PLAYER]],players[full_name],0))=0,"Rookie","")</f>
        <v/>
      </c>
      <c r="X7" s="1"/>
      <c r="Y7">
        <f>Y6/Y3</f>
        <v>10.771829908512631</v>
      </c>
      <c r="Z7" t="s">
        <v>11819</v>
      </c>
    </row>
    <row r="8" spans="2:26" x14ac:dyDescent="0.3">
      <c r="B8" t="s">
        <v>10233</v>
      </c>
      <c r="C8" t="s">
        <v>11825</v>
      </c>
      <c r="D8" t="s">
        <v>453</v>
      </c>
      <c r="E8" t="s">
        <v>11505</v>
      </c>
      <c r="F8" t="s">
        <v>11506</v>
      </c>
      <c r="G8">
        <v>0</v>
      </c>
      <c r="H8">
        <v>0</v>
      </c>
      <c r="I8">
        <v>0</v>
      </c>
      <c r="J8">
        <v>0</v>
      </c>
      <c r="K8">
        <v>0</v>
      </c>
      <c r="L8">
        <v>253.8</v>
      </c>
      <c r="M8" s="59">
        <v>1069.3</v>
      </c>
      <c r="N8">
        <v>7.4</v>
      </c>
      <c r="O8">
        <v>61.9</v>
      </c>
      <c r="P8">
        <v>508.1</v>
      </c>
      <c r="Q8">
        <v>2.5</v>
      </c>
      <c r="R8">
        <v>1.7</v>
      </c>
      <c r="S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213.74</v>
      </c>
      <c r="T8">
        <f>INDEX(Proj2019[POINTS],MATCH(_xlfn.SWITCH(Proj2019[[#This Row],[POS]],"QB","QB14","TE","TE14","RB","RB34","WR","WR35"),Proj2019[POSRK],0))</f>
        <v>117.76000000000002</v>
      </c>
      <c r="U8">
        <f>(Proj2019[[#This Row],[POINTS]]-Proj2019[[#This Row],[RLEVEL]])/16</f>
        <v>5.9987499999999994</v>
      </c>
      <c r="V8" s="60">
        <f>MAX($Y$7*Proj2019[[#This Row],[VARG]],0)+1</f>
        <v>65.61751466369013</v>
      </c>
      <c r="W8" s="1" t="str">
        <f>IF(INDEX(players[years_exp],MATCH(Proj2019[[#This Row],[PLAYER]],players[full_name],0))=0,"Rookie","")</f>
        <v/>
      </c>
      <c r="X8" s="1"/>
    </row>
    <row r="9" spans="2:26" x14ac:dyDescent="0.3">
      <c r="B9" t="s">
        <v>4023</v>
      </c>
      <c r="C9" t="s">
        <v>11826</v>
      </c>
      <c r="D9" t="s">
        <v>323</v>
      </c>
      <c r="E9" t="s">
        <v>11507</v>
      </c>
      <c r="F9" t="s">
        <v>11508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97.2</v>
      </c>
      <c r="P9" s="59">
        <v>1234.9000000000001</v>
      </c>
      <c r="Q9">
        <v>9.3000000000000007</v>
      </c>
      <c r="R9">
        <v>0.6</v>
      </c>
      <c r="S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178.09000000000003</v>
      </c>
      <c r="T9">
        <f>INDEX(Proj2019[POINTS],MATCH(_xlfn.SWITCH(Proj2019[[#This Row],[POS]],"QB","QB14","TE","TE14","RB","RB34","WR","WR35"),Proj2019[POSRK],0))</f>
        <v>82.29</v>
      </c>
      <c r="U9">
        <f>(Proj2019[[#This Row],[POINTS]]-Proj2019[[#This Row],[RLEVEL]])/16</f>
        <v>5.9875000000000016</v>
      </c>
      <c r="V9" s="60">
        <f>MAX($Y$7*Proj2019[[#This Row],[VARG]],0)+1</f>
        <v>65.496331577219394</v>
      </c>
      <c r="W9" s="1" t="str">
        <f>IF(INDEX(players[years_exp],MATCH(Proj2019[[#This Row],[PLAYER]],players[full_name],0))=0,"Rookie","")</f>
        <v/>
      </c>
      <c r="X9" s="1"/>
    </row>
    <row r="10" spans="2:26" x14ac:dyDescent="0.3">
      <c r="B10" t="s">
        <v>4969</v>
      </c>
      <c r="C10" t="s">
        <v>11827</v>
      </c>
      <c r="D10" t="s">
        <v>350</v>
      </c>
      <c r="E10" t="s">
        <v>11509</v>
      </c>
      <c r="F10" t="s">
        <v>11510</v>
      </c>
      <c r="G10">
        <v>0</v>
      </c>
      <c r="H10">
        <v>0</v>
      </c>
      <c r="I10">
        <v>0</v>
      </c>
      <c r="J10">
        <v>0</v>
      </c>
      <c r="K10">
        <v>0</v>
      </c>
      <c r="L10">
        <v>1.6</v>
      </c>
      <c r="M10">
        <v>10.8</v>
      </c>
      <c r="N10">
        <v>0</v>
      </c>
      <c r="O10">
        <v>106.3</v>
      </c>
      <c r="P10" s="59">
        <v>1561.2</v>
      </c>
      <c r="Q10">
        <v>8.3000000000000007</v>
      </c>
      <c r="R10">
        <v>0.9</v>
      </c>
      <c r="S1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205.20000000000002</v>
      </c>
      <c r="T10">
        <f>INDEX(Proj2019[POINTS],MATCH(_xlfn.SWITCH(Proj2019[[#This Row],[POS]],"QB","QB14","TE","TE14","RB","RB34","WR","WR35"),Proj2019[POSRK],0))</f>
        <v>111.00000000000001</v>
      </c>
      <c r="U10">
        <f>(Proj2019[[#This Row],[POINTS]]-Proj2019[[#This Row],[RLEVEL]])/16</f>
        <v>5.8875000000000002</v>
      </c>
      <c r="V10" s="60">
        <f>MAX($Y$7*Proj2019[[#This Row],[VARG]],0)+1</f>
        <v>64.419148586368124</v>
      </c>
      <c r="W10" s="1" t="str">
        <f>IF(INDEX(players[years_exp],MATCH(Proj2019[[#This Row],[PLAYER]],players[full_name],0))=0,"Rookie","")</f>
        <v/>
      </c>
      <c r="X10" s="1"/>
    </row>
    <row r="11" spans="2:26" x14ac:dyDescent="0.3">
      <c r="B11" t="s">
        <v>6940</v>
      </c>
      <c r="C11" t="s">
        <v>11828</v>
      </c>
      <c r="D11" t="s">
        <v>350</v>
      </c>
      <c r="E11" t="s">
        <v>11511</v>
      </c>
      <c r="F11" t="s">
        <v>11512</v>
      </c>
      <c r="G11">
        <v>0</v>
      </c>
      <c r="H11">
        <v>0</v>
      </c>
      <c r="I11">
        <v>0</v>
      </c>
      <c r="J11">
        <v>0</v>
      </c>
      <c r="K11">
        <v>0</v>
      </c>
      <c r="L11">
        <v>0.4</v>
      </c>
      <c r="M11">
        <v>-0.4</v>
      </c>
      <c r="N11">
        <v>0</v>
      </c>
      <c r="O11">
        <v>104.1</v>
      </c>
      <c r="P11" s="59">
        <v>1461.5</v>
      </c>
      <c r="Q11">
        <v>10.1</v>
      </c>
      <c r="R11">
        <v>0.9</v>
      </c>
      <c r="S1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204.91</v>
      </c>
      <c r="T11">
        <f>INDEX(Proj2019[POINTS],MATCH(_xlfn.SWITCH(Proj2019[[#This Row],[POS]],"QB","QB14","TE","TE14","RB","RB34","WR","WR35"),Proj2019[POSRK],0))</f>
        <v>111.00000000000001</v>
      </c>
      <c r="U11">
        <f>(Proj2019[[#This Row],[POINTS]]-Proj2019[[#This Row],[RLEVEL]])/16</f>
        <v>5.8693749999999989</v>
      </c>
      <c r="V11" s="60">
        <f>MAX($Y$7*Proj2019[[#This Row],[VARG]],0)+1</f>
        <v>64.223909169276311</v>
      </c>
      <c r="W11" s="1" t="str">
        <f>IF(INDEX(players[years_exp],MATCH(Proj2019[[#This Row],[PLAYER]],players[full_name],0))=0,"Rookie","")</f>
        <v/>
      </c>
      <c r="X11" s="1"/>
    </row>
    <row r="12" spans="2:26" x14ac:dyDescent="0.3">
      <c r="B12" t="s">
        <v>1234</v>
      </c>
      <c r="C12" t="s">
        <v>11829</v>
      </c>
      <c r="D12" t="s">
        <v>453</v>
      </c>
      <c r="E12" t="s">
        <v>11513</v>
      </c>
      <c r="F12" t="s">
        <v>11514</v>
      </c>
      <c r="G12">
        <v>0</v>
      </c>
      <c r="H12">
        <v>0</v>
      </c>
      <c r="I12">
        <v>0</v>
      </c>
      <c r="J12">
        <v>0</v>
      </c>
      <c r="K12">
        <v>0</v>
      </c>
      <c r="L12">
        <v>244.9</v>
      </c>
      <c r="M12">
        <v>987.3</v>
      </c>
      <c r="N12">
        <v>7.4</v>
      </c>
      <c r="O12">
        <v>57.4</v>
      </c>
      <c r="P12">
        <v>548.70000000000005</v>
      </c>
      <c r="Q12">
        <v>3.1</v>
      </c>
      <c r="R12">
        <v>2.5</v>
      </c>
      <c r="S1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211.6</v>
      </c>
      <c r="T12">
        <f>INDEX(Proj2019[POINTS],MATCH(_xlfn.SWITCH(Proj2019[[#This Row],[POS]],"QB","QB14","TE","TE14","RB","RB34","WR","WR35"),Proj2019[POSRK],0))</f>
        <v>117.76000000000002</v>
      </c>
      <c r="U12">
        <f>(Proj2019[[#This Row],[POINTS]]-Proj2019[[#This Row],[RLEVEL]])/16</f>
        <v>5.8649999999999984</v>
      </c>
      <c r="V12" s="60">
        <f>MAX($Y$7*Proj2019[[#This Row],[VARG]],0)+1</f>
        <v>64.176782413426565</v>
      </c>
      <c r="W12" s="1" t="str">
        <f>IF(INDEX(players[years_exp],MATCH(Proj2019[[#This Row],[PLAYER]],players[full_name],0))=0,"Rookie","")</f>
        <v/>
      </c>
      <c r="X12" s="1"/>
    </row>
    <row r="13" spans="2:26" x14ac:dyDescent="0.3">
      <c r="B13" t="s">
        <v>3057</v>
      </c>
      <c r="C13" t="s">
        <v>11830</v>
      </c>
      <c r="D13" t="s">
        <v>350</v>
      </c>
      <c r="E13" t="s">
        <v>11515</v>
      </c>
      <c r="F13" t="s">
        <v>11516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106.4</v>
      </c>
      <c r="P13" s="59">
        <v>1362.9</v>
      </c>
      <c r="Q13">
        <v>11.3</v>
      </c>
      <c r="R13">
        <v>0.5</v>
      </c>
      <c r="S1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203.09000000000003</v>
      </c>
      <c r="T13">
        <f>INDEX(Proj2019[POINTS],MATCH(_xlfn.SWITCH(Proj2019[[#This Row],[POS]],"QB","QB14","TE","TE14","RB","RB34","WR","WR35"),Proj2019[POSRK],0))</f>
        <v>111.00000000000001</v>
      </c>
      <c r="U13">
        <f>(Proj2019[[#This Row],[POINTS]]-Proj2019[[#This Row],[RLEVEL]])/16</f>
        <v>5.7556250000000011</v>
      </c>
      <c r="V13" s="60">
        <f>MAX($Y$7*Proj2019[[#This Row],[VARG]],0)+1</f>
        <v>62.998613517183024</v>
      </c>
      <c r="W13" s="1" t="str">
        <f>IF(INDEX(players[years_exp],MATCH(Proj2019[[#This Row],[PLAYER]],players[full_name],0))=0,"Rookie","")</f>
        <v/>
      </c>
      <c r="X13" s="1"/>
    </row>
    <row r="14" spans="2:26" x14ac:dyDescent="0.3">
      <c r="B14" t="s">
        <v>9701</v>
      </c>
      <c r="C14" t="s">
        <v>11831</v>
      </c>
      <c r="D14" t="s">
        <v>453</v>
      </c>
      <c r="E14" t="s">
        <v>11517</v>
      </c>
      <c r="F14" t="s">
        <v>11518</v>
      </c>
      <c r="G14">
        <v>0</v>
      </c>
      <c r="H14">
        <v>0</v>
      </c>
      <c r="I14">
        <v>0</v>
      </c>
      <c r="J14">
        <v>0</v>
      </c>
      <c r="K14">
        <v>0</v>
      </c>
      <c r="L14">
        <v>232.3</v>
      </c>
      <c r="M14" s="59">
        <v>1029.0999999999999</v>
      </c>
      <c r="N14">
        <v>9.4</v>
      </c>
      <c r="O14">
        <v>54</v>
      </c>
      <c r="P14">
        <v>437.6</v>
      </c>
      <c r="Q14">
        <v>1.6</v>
      </c>
      <c r="R14">
        <v>1.9</v>
      </c>
      <c r="S1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208.86999999999998</v>
      </c>
      <c r="T14">
        <f>INDEX(Proj2019[POINTS],MATCH(_xlfn.SWITCH(Proj2019[[#This Row],[POS]],"QB","QB14","TE","TE14","RB","RB34","WR","WR35"),Proj2019[POSRK],0))</f>
        <v>117.76000000000002</v>
      </c>
      <c r="U14">
        <f>(Proj2019[[#This Row],[POINTS]]-Proj2019[[#This Row],[RLEVEL]])/16</f>
        <v>5.6943749999999973</v>
      </c>
      <c r="V14" s="60">
        <f>MAX($Y$7*Proj2019[[#This Row],[VARG]],0)+1</f>
        <v>62.338838935286581</v>
      </c>
      <c r="W14" s="1" t="str">
        <f>IF(INDEX(players[years_exp],MATCH(Proj2019[[#This Row],[PLAYER]],players[full_name],0))=0,"Rookie","")</f>
        <v/>
      </c>
      <c r="X14" s="1"/>
    </row>
    <row r="15" spans="2:26" x14ac:dyDescent="0.3">
      <c r="B15" t="s">
        <v>5709</v>
      </c>
      <c r="C15" t="s">
        <v>11832</v>
      </c>
      <c r="D15" t="s">
        <v>453</v>
      </c>
      <c r="E15" t="s">
        <v>11519</v>
      </c>
      <c r="F15" t="s">
        <v>11520</v>
      </c>
      <c r="G15">
        <v>0</v>
      </c>
      <c r="H15">
        <v>0</v>
      </c>
      <c r="I15">
        <v>0</v>
      </c>
      <c r="J15">
        <v>0</v>
      </c>
      <c r="K15">
        <v>0</v>
      </c>
      <c r="L15">
        <v>205.1</v>
      </c>
      <c r="M15">
        <v>960.6</v>
      </c>
      <c r="N15">
        <v>9.3000000000000007</v>
      </c>
      <c r="O15">
        <v>43.3</v>
      </c>
      <c r="P15">
        <v>397.2</v>
      </c>
      <c r="Q15">
        <v>2.4</v>
      </c>
      <c r="R15">
        <v>1.7</v>
      </c>
      <c r="S1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202.58</v>
      </c>
      <c r="T15">
        <f>INDEX(Proj2019[POINTS],MATCH(_xlfn.SWITCH(Proj2019[[#This Row],[POS]],"QB","QB14","TE","TE14","RB","RB34","WR","WR35"),Proj2019[POSRK],0))</f>
        <v>117.76000000000002</v>
      </c>
      <c r="U15">
        <f>(Proj2019[[#This Row],[POINTS]]-Proj2019[[#This Row],[RLEVEL]])/16</f>
        <v>5.3012499999999996</v>
      </c>
      <c r="V15" s="60">
        <f>MAX($Y$7*Proj2019[[#This Row],[VARG]],0)+1</f>
        <v>58.104163302502577</v>
      </c>
      <c r="W15" s="1" t="str">
        <f>IF(INDEX(players[years_exp],MATCH(Proj2019[[#This Row],[PLAYER]],players[full_name],0))=0,"Rookie","")</f>
        <v/>
      </c>
      <c r="X15" s="1"/>
    </row>
    <row r="16" spans="2:26" x14ac:dyDescent="0.3">
      <c r="B16" t="s">
        <v>6828</v>
      </c>
      <c r="C16" t="s">
        <v>11833</v>
      </c>
      <c r="D16" t="s">
        <v>453</v>
      </c>
      <c r="E16" t="s">
        <v>11521</v>
      </c>
      <c r="F16" t="s">
        <v>11522</v>
      </c>
      <c r="G16">
        <v>0</v>
      </c>
      <c r="H16">
        <v>0</v>
      </c>
      <c r="I16">
        <v>0</v>
      </c>
      <c r="J16">
        <v>0</v>
      </c>
      <c r="K16">
        <v>0</v>
      </c>
      <c r="L16">
        <v>253.3</v>
      </c>
      <c r="M16" s="59">
        <v>1173</v>
      </c>
      <c r="N16">
        <v>8.1</v>
      </c>
      <c r="O16">
        <v>43.2</v>
      </c>
      <c r="P16">
        <v>317.7</v>
      </c>
      <c r="Q16">
        <v>1.2</v>
      </c>
      <c r="R16">
        <v>1.6</v>
      </c>
      <c r="S1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201.67000000000002</v>
      </c>
      <c r="T16">
        <f>INDEX(Proj2019[POINTS],MATCH(_xlfn.SWITCH(Proj2019[[#This Row],[POS]],"QB","QB14","TE","TE14","RB","RB34","WR","WR35"),Proj2019[POSRK],0))</f>
        <v>117.76000000000002</v>
      </c>
      <c r="U16">
        <f>(Proj2019[[#This Row],[POINTS]]-Proj2019[[#This Row],[RLEVEL]])/16</f>
        <v>5.2443749999999998</v>
      </c>
      <c r="V16" s="60">
        <f>MAX($Y$7*Proj2019[[#This Row],[VARG]],0)+1</f>
        <v>57.491515476455923</v>
      </c>
      <c r="W16" s="1" t="str">
        <f>IF(INDEX(players[years_exp],MATCH(Proj2019[[#This Row],[PLAYER]],players[full_name],0))=0,"Rookie","")</f>
        <v/>
      </c>
      <c r="X16" s="1"/>
    </row>
    <row r="17" spans="2:24" x14ac:dyDescent="0.3">
      <c r="B17" t="s">
        <v>9744</v>
      </c>
      <c r="C17" t="s">
        <v>11834</v>
      </c>
      <c r="D17" t="s">
        <v>453</v>
      </c>
      <c r="E17" t="s">
        <v>11523</v>
      </c>
      <c r="F17" t="s">
        <v>11524</v>
      </c>
      <c r="G17">
        <v>0</v>
      </c>
      <c r="H17">
        <v>0</v>
      </c>
      <c r="I17">
        <v>0</v>
      </c>
      <c r="J17">
        <v>0</v>
      </c>
      <c r="K17">
        <v>0</v>
      </c>
      <c r="L17">
        <v>237.3</v>
      </c>
      <c r="M17" s="59">
        <v>1098.2</v>
      </c>
      <c r="N17">
        <v>6.1</v>
      </c>
      <c r="O17">
        <v>57.9</v>
      </c>
      <c r="P17">
        <v>444.3</v>
      </c>
      <c r="Q17">
        <v>2.2000000000000002</v>
      </c>
      <c r="R17">
        <v>2.7</v>
      </c>
      <c r="S1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198.65</v>
      </c>
      <c r="T17">
        <f>INDEX(Proj2019[POINTS],MATCH(_xlfn.SWITCH(Proj2019[[#This Row],[POS]],"QB","QB14","TE","TE14","RB","RB34","WR","WR35"),Proj2019[POSRK],0))</f>
        <v>117.76000000000002</v>
      </c>
      <c r="U17">
        <f>(Proj2019[[#This Row],[POINTS]]-Proj2019[[#This Row],[RLEVEL]])/16</f>
        <v>5.0556249999999991</v>
      </c>
      <c r="V17" s="60">
        <f>MAX($Y$7*Proj2019[[#This Row],[VARG]],0)+1</f>
        <v>55.458332581224163</v>
      </c>
      <c r="W17" s="1" t="str">
        <f>IF(INDEX(players[years_exp],MATCH(Proj2019[[#This Row],[PLAYER]],players[full_name],0))=0,"Rookie","")</f>
        <v/>
      </c>
      <c r="X17" s="1"/>
    </row>
    <row r="18" spans="2:24" x14ac:dyDescent="0.3">
      <c r="B18" t="s">
        <v>10211</v>
      </c>
      <c r="C18" t="s">
        <v>11831</v>
      </c>
      <c r="D18" t="s">
        <v>350</v>
      </c>
      <c r="E18" t="s">
        <v>11525</v>
      </c>
      <c r="F18" t="s">
        <v>11526</v>
      </c>
      <c r="G18">
        <v>0</v>
      </c>
      <c r="H18">
        <v>0</v>
      </c>
      <c r="I18">
        <v>0</v>
      </c>
      <c r="J18">
        <v>0</v>
      </c>
      <c r="K18">
        <v>0</v>
      </c>
      <c r="L18">
        <v>0.4</v>
      </c>
      <c r="M18">
        <v>3.3</v>
      </c>
      <c r="N18">
        <v>0</v>
      </c>
      <c r="O18">
        <v>103.8</v>
      </c>
      <c r="P18" s="59">
        <v>1368.1</v>
      </c>
      <c r="Q18">
        <v>9</v>
      </c>
      <c r="R18">
        <v>0.5</v>
      </c>
      <c r="S1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190.14000000000001</v>
      </c>
      <c r="T18">
        <f>INDEX(Proj2019[POINTS],MATCH(_xlfn.SWITCH(Proj2019[[#This Row],[POS]],"QB","QB14","TE","TE14","RB","RB34","WR","WR35"),Proj2019[POSRK],0))</f>
        <v>111.00000000000001</v>
      </c>
      <c r="U18">
        <f>(Proj2019[[#This Row],[POINTS]]-Proj2019[[#This Row],[RLEVEL]])/16</f>
        <v>4.94625</v>
      </c>
      <c r="V18" s="60">
        <f>MAX($Y$7*Proj2019[[#This Row],[VARG]],0)+1</f>
        <v>54.2801636849806</v>
      </c>
      <c r="W18" s="1" t="str">
        <f>IF(INDEX(players[years_exp],MATCH(Proj2019[[#This Row],[PLAYER]],players[full_name],0))=0,"Rookie","")</f>
        <v/>
      </c>
      <c r="X18" s="1"/>
    </row>
    <row r="19" spans="2:24" x14ac:dyDescent="0.3">
      <c r="B19" t="s">
        <v>7695</v>
      </c>
      <c r="C19" t="s">
        <v>11835</v>
      </c>
      <c r="D19" t="s">
        <v>453</v>
      </c>
      <c r="E19" t="s">
        <v>11527</v>
      </c>
      <c r="F19" t="s">
        <v>11528</v>
      </c>
      <c r="G19">
        <v>0</v>
      </c>
      <c r="H19">
        <v>0</v>
      </c>
      <c r="I19">
        <v>0</v>
      </c>
      <c r="J19">
        <v>0</v>
      </c>
      <c r="K19">
        <v>0</v>
      </c>
      <c r="L19">
        <v>256.10000000000002</v>
      </c>
      <c r="M19" s="59">
        <v>1199.8</v>
      </c>
      <c r="N19">
        <v>10.3</v>
      </c>
      <c r="O19">
        <v>16.5</v>
      </c>
      <c r="P19">
        <v>124.8</v>
      </c>
      <c r="Q19">
        <v>0.3</v>
      </c>
      <c r="R19">
        <v>1.3</v>
      </c>
      <c r="S1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193.46</v>
      </c>
      <c r="T19">
        <f>INDEX(Proj2019[POINTS],MATCH(_xlfn.SWITCH(Proj2019[[#This Row],[POS]],"QB","QB14","TE","TE14","RB","RB34","WR","WR35"),Proj2019[POSRK],0))</f>
        <v>117.76000000000002</v>
      </c>
      <c r="U19">
        <f>(Proj2019[[#This Row],[POINTS]]-Proj2019[[#This Row],[RLEVEL]])/16</f>
        <v>4.7312499999999993</v>
      </c>
      <c r="V19" s="60">
        <f>MAX($Y$7*Proj2019[[#This Row],[VARG]],0)+1</f>
        <v>51.964220254650378</v>
      </c>
      <c r="W19" s="1" t="str">
        <f>IF(INDEX(players[years_exp],MATCH(Proj2019[[#This Row],[PLAYER]],players[full_name],0))=0,"Rookie","")</f>
        <v/>
      </c>
      <c r="X19" s="1"/>
    </row>
    <row r="20" spans="2:24" x14ac:dyDescent="0.3">
      <c r="B20" t="s">
        <v>6569</v>
      </c>
      <c r="C20" t="s">
        <v>11836</v>
      </c>
      <c r="D20" t="s">
        <v>350</v>
      </c>
      <c r="E20" t="s">
        <v>11529</v>
      </c>
      <c r="F20" t="s">
        <v>11530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99.7</v>
      </c>
      <c r="P20" s="59">
        <v>1277.7</v>
      </c>
      <c r="Q20">
        <v>9.6</v>
      </c>
      <c r="R20">
        <v>0.5</v>
      </c>
      <c r="S2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184.37</v>
      </c>
      <c r="T20">
        <f>INDEX(Proj2019[POINTS],MATCH(_xlfn.SWITCH(Proj2019[[#This Row],[POS]],"QB","QB14","TE","TE14","RB","RB34","WR","WR35"),Proj2019[POSRK],0))</f>
        <v>111.00000000000001</v>
      </c>
      <c r="U20">
        <f>(Proj2019[[#This Row],[POINTS]]-Proj2019[[#This Row],[RLEVEL]])/16</f>
        <v>4.5856249999999994</v>
      </c>
      <c r="V20" s="60">
        <f>MAX($Y$7*Proj2019[[#This Row],[VARG]],0)+1</f>
        <v>50.395572524223226</v>
      </c>
      <c r="W20" s="1" t="str">
        <f>IF(INDEX(players[years_exp],MATCH(Proj2019[[#This Row],[PLAYER]],players[full_name],0))=0,"Rookie","")</f>
        <v/>
      </c>
      <c r="X20" s="1"/>
    </row>
    <row r="21" spans="2:24" x14ac:dyDescent="0.3">
      <c r="B21" t="s">
        <v>9747</v>
      </c>
      <c r="C21" t="s">
        <v>11837</v>
      </c>
      <c r="D21" t="s">
        <v>350</v>
      </c>
      <c r="E21" t="s">
        <v>11531</v>
      </c>
      <c r="F21" t="s">
        <v>11532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86.8</v>
      </c>
      <c r="P21" s="59">
        <v>1392.7</v>
      </c>
      <c r="Q21">
        <v>7.6</v>
      </c>
      <c r="R21">
        <v>0.5</v>
      </c>
      <c r="S2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183.87</v>
      </c>
      <c r="T21">
        <f>INDEX(Proj2019[POINTS],MATCH(_xlfn.SWITCH(Proj2019[[#This Row],[POS]],"QB","QB14","TE","TE14","RB","RB34","WR","WR35"),Proj2019[POSRK],0))</f>
        <v>111.00000000000001</v>
      </c>
      <c r="U21">
        <f>(Proj2019[[#This Row],[POINTS]]-Proj2019[[#This Row],[RLEVEL]])/16</f>
        <v>4.5543749999999994</v>
      </c>
      <c r="V21" s="60">
        <f>MAX($Y$7*Proj2019[[#This Row],[VARG]],0)+1</f>
        <v>50.058952839582204</v>
      </c>
      <c r="W21" s="1" t="str">
        <f>IF(INDEX(players[years_exp],MATCH(Proj2019[[#This Row],[PLAYER]],players[full_name],0))=0,"Rookie","")</f>
        <v/>
      </c>
      <c r="X21" s="1"/>
    </row>
    <row r="22" spans="2:24" x14ac:dyDescent="0.3">
      <c r="B22" t="s">
        <v>374</v>
      </c>
      <c r="C22" t="s">
        <v>11823</v>
      </c>
      <c r="D22" t="s">
        <v>350</v>
      </c>
      <c r="E22" t="s">
        <v>11533</v>
      </c>
      <c r="F22" t="s">
        <v>11534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113.6</v>
      </c>
      <c r="P22" s="59">
        <v>1345.8</v>
      </c>
      <c r="Q22">
        <v>8.4</v>
      </c>
      <c r="R22">
        <v>0.6</v>
      </c>
      <c r="S2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183.78000000000003</v>
      </c>
      <c r="T22">
        <f>INDEX(Proj2019[POINTS],MATCH(_xlfn.SWITCH(Proj2019[[#This Row],[POS]],"QB","QB14","TE","TE14","RB","RB34","WR","WR35"),Proj2019[POSRK],0))</f>
        <v>111.00000000000001</v>
      </c>
      <c r="U22">
        <f>(Proj2019[[#This Row],[POINTS]]-Proj2019[[#This Row],[RLEVEL]])/16</f>
        <v>4.548750000000001</v>
      </c>
      <c r="V22" s="60">
        <f>MAX($Y$7*Proj2019[[#This Row],[VARG]],0)+1</f>
        <v>49.998361296346843</v>
      </c>
      <c r="W22" s="1" t="str">
        <f>IF(INDEX(players[years_exp],MATCH(Proj2019[[#This Row],[PLAYER]],players[full_name],0))=0,"Rookie","")</f>
        <v/>
      </c>
      <c r="X22" s="1"/>
    </row>
    <row r="23" spans="2:24" x14ac:dyDescent="0.3">
      <c r="B23" t="s">
        <v>6386</v>
      </c>
      <c r="C23" t="s">
        <v>11838</v>
      </c>
      <c r="D23" t="s">
        <v>453</v>
      </c>
      <c r="E23" t="s">
        <v>11535</v>
      </c>
      <c r="F23" t="s">
        <v>11536</v>
      </c>
      <c r="G23">
        <v>0</v>
      </c>
      <c r="H23">
        <v>0</v>
      </c>
      <c r="I23">
        <v>0</v>
      </c>
      <c r="J23">
        <v>0</v>
      </c>
      <c r="K23">
        <v>0</v>
      </c>
      <c r="L23">
        <v>232.6</v>
      </c>
      <c r="M23" s="59">
        <v>1098.5999999999999</v>
      </c>
      <c r="N23">
        <v>8.9</v>
      </c>
      <c r="O23">
        <v>26.6</v>
      </c>
      <c r="P23">
        <v>201.6</v>
      </c>
      <c r="Q23">
        <v>1.4</v>
      </c>
      <c r="R23">
        <v>0.9</v>
      </c>
      <c r="S2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190.01999999999998</v>
      </c>
      <c r="T23">
        <f>INDEX(Proj2019[POINTS],MATCH(_xlfn.SWITCH(Proj2019[[#This Row],[POS]],"QB","QB14","TE","TE14","RB","RB34","WR","WR35"),Proj2019[POSRK],0))</f>
        <v>117.76000000000002</v>
      </c>
      <c r="U23">
        <f>(Proj2019[[#This Row],[POINTS]]-Proj2019[[#This Row],[RLEVEL]])/16</f>
        <v>4.5162499999999977</v>
      </c>
      <c r="V23" s="60">
        <f>MAX($Y$7*Proj2019[[#This Row],[VARG]],0)+1</f>
        <v>49.648276824320142</v>
      </c>
      <c r="W23" s="1" t="str">
        <f>IF(INDEX(players[years_exp],MATCH(Proj2019[[#This Row],[PLAYER]],players[full_name],0))=0,"Rookie","")</f>
        <v/>
      </c>
      <c r="X23" s="1"/>
    </row>
    <row r="24" spans="2:24" x14ac:dyDescent="0.3">
      <c r="B24" t="s">
        <v>4087</v>
      </c>
      <c r="C24" t="s">
        <v>11838</v>
      </c>
      <c r="D24" t="s">
        <v>350</v>
      </c>
      <c r="E24" t="s">
        <v>11537</v>
      </c>
      <c r="F24" t="s">
        <v>11538</v>
      </c>
      <c r="G24">
        <v>0</v>
      </c>
      <c r="H24">
        <v>0</v>
      </c>
      <c r="I24">
        <v>0</v>
      </c>
      <c r="J24">
        <v>0</v>
      </c>
      <c r="K24">
        <v>0</v>
      </c>
      <c r="L24">
        <v>3.8</v>
      </c>
      <c r="M24">
        <v>15.7</v>
      </c>
      <c r="N24">
        <v>0</v>
      </c>
      <c r="O24">
        <v>89.5</v>
      </c>
      <c r="P24" s="59">
        <v>1271.5999999999999</v>
      </c>
      <c r="Q24">
        <v>9.1</v>
      </c>
      <c r="R24">
        <v>0.5</v>
      </c>
      <c r="S2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182.32999999999998</v>
      </c>
      <c r="T24">
        <f>INDEX(Proj2019[POINTS],MATCH(_xlfn.SWITCH(Proj2019[[#This Row],[POS]],"QB","QB14","TE","TE14","RB","RB34","WR","WR35"),Proj2019[POSRK],0))</f>
        <v>111.00000000000001</v>
      </c>
      <c r="U24">
        <f>(Proj2019[[#This Row],[POINTS]]-Proj2019[[#This Row],[RLEVEL]])/16</f>
        <v>4.4581249999999981</v>
      </c>
      <c r="V24" s="60">
        <f>MAX($Y$7*Proj2019[[#This Row],[VARG]],0)+1</f>
        <v>49.022164210887851</v>
      </c>
      <c r="W24" s="1" t="str">
        <f>IF(INDEX(players[years_exp],MATCH(Proj2019[[#This Row],[PLAYER]],players[full_name],0))=0,"Rookie","")</f>
        <v/>
      </c>
      <c r="X24" s="1"/>
    </row>
    <row r="25" spans="2:24" x14ac:dyDescent="0.3">
      <c r="B25" t="s">
        <v>8008</v>
      </c>
      <c r="C25" t="s">
        <v>11839</v>
      </c>
      <c r="D25" t="s">
        <v>323</v>
      </c>
      <c r="E25" t="s">
        <v>11539</v>
      </c>
      <c r="F25" t="s">
        <v>11540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85.5</v>
      </c>
      <c r="P25" s="59">
        <v>1158.5999999999999</v>
      </c>
      <c r="Q25">
        <v>6.3</v>
      </c>
      <c r="R25">
        <v>0.4</v>
      </c>
      <c r="S2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152.85999999999999</v>
      </c>
      <c r="T25">
        <f>INDEX(Proj2019[POINTS],MATCH(_xlfn.SWITCH(Proj2019[[#This Row],[POS]],"QB","QB14","TE","TE14","RB","RB34","WR","WR35"),Proj2019[POSRK],0))</f>
        <v>82.29</v>
      </c>
      <c r="U25">
        <f>(Proj2019[[#This Row],[POINTS]]-Proj2019[[#This Row],[RLEVEL]])/16</f>
        <v>4.4106249999999987</v>
      </c>
      <c r="V25" s="60">
        <f>MAX($Y$7*Proj2019[[#This Row],[VARG]],0)+1</f>
        <v>48.510502290233511</v>
      </c>
      <c r="W25" s="1" t="str">
        <f>IF(INDEX(players[years_exp],MATCH(Proj2019[[#This Row],[PLAYER]],players[full_name],0))=0,"Rookie","")</f>
        <v/>
      </c>
      <c r="X25" s="1"/>
    </row>
    <row r="26" spans="2:24" x14ac:dyDescent="0.3">
      <c r="B26" t="s">
        <v>1533</v>
      </c>
      <c r="C26" t="s">
        <v>11826</v>
      </c>
      <c r="D26" t="s">
        <v>453</v>
      </c>
      <c r="E26" t="s">
        <v>11541</v>
      </c>
      <c r="F26" t="s">
        <v>11542</v>
      </c>
      <c r="G26">
        <v>0</v>
      </c>
      <c r="H26">
        <v>0</v>
      </c>
      <c r="I26">
        <v>0</v>
      </c>
      <c r="J26">
        <v>0</v>
      </c>
      <c r="K26">
        <v>0</v>
      </c>
      <c r="L26">
        <v>181.2</v>
      </c>
      <c r="M26">
        <v>839.2</v>
      </c>
      <c r="N26">
        <v>7.5</v>
      </c>
      <c r="O26">
        <v>49.3</v>
      </c>
      <c r="P26">
        <v>394.3</v>
      </c>
      <c r="Q26">
        <v>3.6</v>
      </c>
      <c r="R26">
        <v>1.4</v>
      </c>
      <c r="S2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187.15</v>
      </c>
      <c r="T26">
        <f>INDEX(Proj2019[POINTS],MATCH(_xlfn.SWITCH(Proj2019[[#This Row],[POS]],"QB","QB14","TE","TE14","RB","RB34","WR","WR35"),Proj2019[POSRK],0))</f>
        <v>117.76000000000002</v>
      </c>
      <c r="U26">
        <f>(Proj2019[[#This Row],[POINTS]]-Proj2019[[#This Row],[RLEVEL]])/16</f>
        <v>4.3368749999999991</v>
      </c>
      <c r="V26" s="60">
        <f>MAX($Y$7*Proj2019[[#This Row],[VARG]],0)+1</f>
        <v>47.716079834480709</v>
      </c>
      <c r="W26" s="1" t="str">
        <f>IF(INDEX(players[years_exp],MATCH(Proj2019[[#This Row],[PLAYER]],players[full_name],0))=0,"Rookie","")</f>
        <v/>
      </c>
      <c r="X26" s="1"/>
    </row>
    <row r="27" spans="2:24" x14ac:dyDescent="0.3">
      <c r="B27" t="s">
        <v>7638</v>
      </c>
      <c r="C27" t="s">
        <v>11840</v>
      </c>
      <c r="D27" t="s">
        <v>453</v>
      </c>
      <c r="E27" t="s">
        <v>11543</v>
      </c>
      <c r="F27" t="s">
        <v>11544</v>
      </c>
      <c r="G27">
        <v>0</v>
      </c>
      <c r="H27">
        <v>0</v>
      </c>
      <c r="I27">
        <v>0</v>
      </c>
      <c r="J27">
        <v>0</v>
      </c>
      <c r="K27">
        <v>0</v>
      </c>
      <c r="L27">
        <v>253.3</v>
      </c>
      <c r="M27">
        <v>962.8</v>
      </c>
      <c r="N27">
        <v>7.5</v>
      </c>
      <c r="O27">
        <v>41.7</v>
      </c>
      <c r="P27">
        <v>347.6</v>
      </c>
      <c r="Q27">
        <v>1.5</v>
      </c>
      <c r="R27">
        <v>1.3</v>
      </c>
      <c r="S2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182.44000000000003</v>
      </c>
      <c r="T27">
        <f>INDEX(Proj2019[POINTS],MATCH(_xlfn.SWITCH(Proj2019[[#This Row],[POS]],"QB","QB14","TE","TE14","RB","RB34","WR","WR35"),Proj2019[POSRK],0))</f>
        <v>117.76000000000002</v>
      </c>
      <c r="U27">
        <f>(Proj2019[[#This Row],[POINTS]]-Proj2019[[#This Row],[RLEVEL]])/16</f>
        <v>4.0425000000000004</v>
      </c>
      <c r="V27" s="60">
        <f>MAX($Y$7*Proj2019[[#This Row],[VARG]],0)+1</f>
        <v>44.545122405162317</v>
      </c>
      <c r="W27" s="1" t="str">
        <f>IF(INDEX(players[years_exp],MATCH(Proj2019[[#This Row],[PLAYER]],players[full_name],0))=0,"Rookie","")</f>
        <v/>
      </c>
      <c r="X27" s="1"/>
    </row>
    <row r="28" spans="2:24" x14ac:dyDescent="0.3">
      <c r="B28" t="s">
        <v>10648</v>
      </c>
      <c r="C28" t="s">
        <v>11841</v>
      </c>
      <c r="D28" t="s">
        <v>453</v>
      </c>
      <c r="E28" t="s">
        <v>11545</v>
      </c>
      <c r="F28" t="s">
        <v>11546</v>
      </c>
      <c r="G28">
        <v>0</v>
      </c>
      <c r="H28">
        <v>0</v>
      </c>
      <c r="I28">
        <v>0</v>
      </c>
      <c r="J28">
        <v>0</v>
      </c>
      <c r="K28">
        <v>0</v>
      </c>
      <c r="L28">
        <v>238.1</v>
      </c>
      <c r="M28" s="59">
        <v>1109.8</v>
      </c>
      <c r="N28">
        <v>8.1999999999999993</v>
      </c>
      <c r="O28">
        <v>24.7</v>
      </c>
      <c r="P28">
        <v>197</v>
      </c>
      <c r="Q28">
        <v>0.9</v>
      </c>
      <c r="R28">
        <v>2.1</v>
      </c>
      <c r="S2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181.08</v>
      </c>
      <c r="T28">
        <f>INDEX(Proj2019[POINTS],MATCH(_xlfn.SWITCH(Proj2019[[#This Row],[POS]],"QB","QB14","TE","TE14","RB","RB34","WR","WR35"),Proj2019[POSRK],0))</f>
        <v>117.76000000000002</v>
      </c>
      <c r="U28">
        <f>(Proj2019[[#This Row],[POINTS]]-Proj2019[[#This Row],[RLEVEL]])/16</f>
        <v>3.9574999999999996</v>
      </c>
      <c r="V28" s="60">
        <f>MAX($Y$7*Proj2019[[#This Row],[VARG]],0)+1</f>
        <v>43.629516862938729</v>
      </c>
      <c r="W28" s="1" t="str">
        <f>IF(INDEX(players[years_exp],MATCH(Proj2019[[#This Row],[PLAYER]],players[full_name],0))=0,"Rookie","")</f>
        <v/>
      </c>
      <c r="X28" s="1"/>
    </row>
    <row r="29" spans="2:24" x14ac:dyDescent="0.3">
      <c r="B29" t="s">
        <v>2787</v>
      </c>
      <c r="C29" t="s">
        <v>11824</v>
      </c>
      <c r="D29" t="s">
        <v>350</v>
      </c>
      <c r="E29" t="s">
        <v>11547</v>
      </c>
      <c r="F29" t="s">
        <v>11548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29.3</v>
      </c>
      <c r="N29">
        <v>0</v>
      </c>
      <c r="O29">
        <v>98.6</v>
      </c>
      <c r="P29" s="59">
        <v>1279.2</v>
      </c>
      <c r="Q29">
        <v>6.7</v>
      </c>
      <c r="R29">
        <v>0.6</v>
      </c>
      <c r="S2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169.85000000000002</v>
      </c>
      <c r="T29">
        <f>INDEX(Proj2019[POINTS],MATCH(_xlfn.SWITCH(Proj2019[[#This Row],[POS]],"QB","QB14","TE","TE14","RB","RB34","WR","WR35"),Proj2019[POSRK],0))</f>
        <v>111.00000000000001</v>
      </c>
      <c r="U29">
        <f>(Proj2019[[#This Row],[POINTS]]-Proj2019[[#This Row],[RLEVEL]])/16</f>
        <v>3.6781250000000005</v>
      </c>
      <c r="V29" s="60">
        <f>MAX($Y$7*Proj2019[[#This Row],[VARG]],0)+1</f>
        <v>40.620136882248026</v>
      </c>
      <c r="W29" s="1" t="str">
        <f>IF(INDEX(players[years_exp],MATCH(Proj2019[[#This Row],[PLAYER]],players[full_name],0))=0,"Rookie","")</f>
        <v/>
      </c>
      <c r="X29" s="1"/>
    </row>
    <row r="30" spans="2:24" x14ac:dyDescent="0.3">
      <c r="B30" t="s">
        <v>1086</v>
      </c>
      <c r="C30" t="s">
        <v>11842</v>
      </c>
      <c r="D30" t="s">
        <v>323</v>
      </c>
      <c r="E30" t="s">
        <v>11549</v>
      </c>
      <c r="F30" t="s">
        <v>11550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92.5</v>
      </c>
      <c r="P30">
        <v>986.5</v>
      </c>
      <c r="Q30">
        <v>7.2</v>
      </c>
      <c r="R30">
        <v>0.5</v>
      </c>
      <c r="S3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140.85000000000002</v>
      </c>
      <c r="T30">
        <f>INDEX(Proj2019[POINTS],MATCH(_xlfn.SWITCH(Proj2019[[#This Row],[POS]],"QB","QB14","TE","TE14","RB","RB34","WR","WR35"),Proj2019[POSRK],0))</f>
        <v>82.29</v>
      </c>
      <c r="U30">
        <f>(Proj2019[[#This Row],[POINTS]]-Proj2019[[#This Row],[RLEVEL]])/16</f>
        <v>3.660000000000001</v>
      </c>
      <c r="V30" s="60">
        <f>MAX($Y$7*Proj2019[[#This Row],[VARG]],0)+1</f>
        <v>40.424897465156242</v>
      </c>
      <c r="W30" s="1" t="str">
        <f>IF(INDEX(players[years_exp],MATCH(Proj2019[[#This Row],[PLAYER]],players[full_name],0))=0,"Rookie","")</f>
        <v/>
      </c>
      <c r="X30" s="1"/>
    </row>
    <row r="31" spans="2:24" x14ac:dyDescent="0.3">
      <c r="B31" t="s">
        <v>4230</v>
      </c>
      <c r="C31" t="s">
        <v>11830</v>
      </c>
      <c r="D31" t="s">
        <v>453</v>
      </c>
      <c r="E31" t="s">
        <v>11551</v>
      </c>
      <c r="F31" t="s">
        <v>11552</v>
      </c>
      <c r="G31">
        <v>0</v>
      </c>
      <c r="H31">
        <v>0</v>
      </c>
      <c r="I31">
        <v>0</v>
      </c>
      <c r="J31">
        <v>0</v>
      </c>
      <c r="K31">
        <v>0</v>
      </c>
      <c r="L31">
        <v>185.6</v>
      </c>
      <c r="M31">
        <v>932</v>
      </c>
      <c r="N31">
        <v>8</v>
      </c>
      <c r="O31">
        <v>37.5</v>
      </c>
      <c r="P31">
        <v>289</v>
      </c>
      <c r="Q31">
        <v>1.4</v>
      </c>
      <c r="R31">
        <v>1.3</v>
      </c>
      <c r="S3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175.9</v>
      </c>
      <c r="T31">
        <f>INDEX(Proj2019[POINTS],MATCH(_xlfn.SWITCH(Proj2019[[#This Row],[POS]],"QB","QB14","TE","TE14","RB","RB34","WR","WR35"),Proj2019[POSRK],0))</f>
        <v>117.76000000000002</v>
      </c>
      <c r="U31">
        <f>(Proj2019[[#This Row],[POINTS]]-Proj2019[[#This Row],[RLEVEL]])/16</f>
        <v>3.6337499999999991</v>
      </c>
      <c r="V31" s="60">
        <f>MAX($Y$7*Proj2019[[#This Row],[VARG]],0)+1</f>
        <v>40.14213693005776</v>
      </c>
      <c r="W31" s="1" t="str">
        <f>IF(INDEX(players[years_exp],MATCH(Proj2019[[#This Row],[PLAYER]],players[full_name],0))=0,"Rookie","")</f>
        <v/>
      </c>
      <c r="X31" s="1"/>
    </row>
    <row r="32" spans="2:24" x14ac:dyDescent="0.3">
      <c r="B32" t="s">
        <v>6853</v>
      </c>
      <c r="C32" t="s">
        <v>11843</v>
      </c>
      <c r="D32" t="s">
        <v>453</v>
      </c>
      <c r="E32" t="s">
        <v>11553</v>
      </c>
      <c r="F32" t="s">
        <v>11554</v>
      </c>
      <c r="G32">
        <v>0</v>
      </c>
      <c r="H32">
        <v>0</v>
      </c>
      <c r="I32">
        <v>0</v>
      </c>
      <c r="J32">
        <v>0</v>
      </c>
      <c r="K32">
        <v>0</v>
      </c>
      <c r="L32">
        <v>225.5</v>
      </c>
      <c r="M32" s="59">
        <v>1033.7</v>
      </c>
      <c r="N32">
        <v>8.1</v>
      </c>
      <c r="O32">
        <v>26</v>
      </c>
      <c r="P32">
        <v>190.8</v>
      </c>
      <c r="Q32">
        <v>1</v>
      </c>
      <c r="R32">
        <v>1.3</v>
      </c>
      <c r="S3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174.45000000000002</v>
      </c>
      <c r="T32">
        <f>INDEX(Proj2019[POINTS],MATCH(_xlfn.SWITCH(Proj2019[[#This Row],[POS]],"QB","QB14","TE","TE14","RB","RB34","WR","WR35"),Proj2019[POSRK],0))</f>
        <v>117.76000000000002</v>
      </c>
      <c r="U32">
        <f>(Proj2019[[#This Row],[POINTS]]-Proj2019[[#This Row],[RLEVEL]])/16</f>
        <v>3.5431249999999999</v>
      </c>
      <c r="V32" s="60">
        <f>MAX($Y$7*Proj2019[[#This Row],[VARG]],0)+1</f>
        <v>39.16593984459881</v>
      </c>
      <c r="W32" s="1" t="str">
        <f>IF(INDEX(players[years_exp],MATCH(Proj2019[[#This Row],[PLAYER]],players[full_name],0))=0,"Rookie","")</f>
        <v/>
      </c>
      <c r="X32" s="1"/>
    </row>
    <row r="33" spans="2:24" x14ac:dyDescent="0.3">
      <c r="B33" t="s">
        <v>2041</v>
      </c>
      <c r="C33" t="s">
        <v>11844</v>
      </c>
      <c r="D33" t="s">
        <v>453</v>
      </c>
      <c r="E33" t="s">
        <v>11555</v>
      </c>
      <c r="F33" t="s">
        <v>11556</v>
      </c>
      <c r="G33">
        <v>0</v>
      </c>
      <c r="H33">
        <v>0</v>
      </c>
      <c r="I33">
        <v>0</v>
      </c>
      <c r="J33">
        <v>0</v>
      </c>
      <c r="K33">
        <v>0</v>
      </c>
      <c r="L33">
        <v>211.7</v>
      </c>
      <c r="M33">
        <v>988.6</v>
      </c>
      <c r="N33">
        <v>6.3</v>
      </c>
      <c r="O33">
        <v>44.4</v>
      </c>
      <c r="P33">
        <v>315.5</v>
      </c>
      <c r="Q33">
        <v>1.4</v>
      </c>
      <c r="R33">
        <v>1.9</v>
      </c>
      <c r="S3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172.81000000000003</v>
      </c>
      <c r="T33">
        <f>INDEX(Proj2019[POINTS],MATCH(_xlfn.SWITCH(Proj2019[[#This Row],[POS]],"QB","QB14","TE","TE14","RB","RB34","WR","WR35"),Proj2019[POSRK],0))</f>
        <v>117.76000000000002</v>
      </c>
      <c r="U33">
        <f>(Proj2019[[#This Row],[POINTS]]-Proj2019[[#This Row],[RLEVEL]])/16</f>
        <v>3.4406250000000007</v>
      </c>
      <c r="V33" s="60">
        <f>MAX($Y$7*Proj2019[[#This Row],[VARG]],0)+1</f>
        <v>38.061827278976281</v>
      </c>
      <c r="W33" s="1" t="str">
        <f>IF(INDEX(players[years_exp],MATCH(Proj2019[[#This Row],[PLAYER]],players[full_name],0))=0,"Rookie","")</f>
        <v/>
      </c>
      <c r="X33" s="1"/>
    </row>
    <row r="34" spans="2:24" x14ac:dyDescent="0.3">
      <c r="B34" t="s">
        <v>2769</v>
      </c>
      <c r="C34" t="s">
        <v>11836</v>
      </c>
      <c r="D34" t="s">
        <v>453</v>
      </c>
      <c r="E34" t="s">
        <v>11557</v>
      </c>
      <c r="F34" t="s">
        <v>11558</v>
      </c>
      <c r="G34">
        <v>0</v>
      </c>
      <c r="H34">
        <v>0</v>
      </c>
      <c r="I34">
        <v>0</v>
      </c>
      <c r="J34">
        <v>0</v>
      </c>
      <c r="K34">
        <v>0</v>
      </c>
      <c r="L34">
        <v>215.4</v>
      </c>
      <c r="M34">
        <v>933.9</v>
      </c>
      <c r="N34">
        <v>6.4</v>
      </c>
      <c r="O34">
        <v>41.2</v>
      </c>
      <c r="P34">
        <v>343.7</v>
      </c>
      <c r="Q34">
        <v>1.6</v>
      </c>
      <c r="R34">
        <v>1.5</v>
      </c>
      <c r="S3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172.76000000000002</v>
      </c>
      <c r="T34">
        <f>INDEX(Proj2019[POINTS],MATCH(_xlfn.SWITCH(Proj2019[[#This Row],[POS]],"QB","QB14","TE","TE14","RB","RB34","WR","WR35"),Proj2019[POSRK],0))</f>
        <v>117.76000000000002</v>
      </c>
      <c r="U34">
        <f>(Proj2019[[#This Row],[POINTS]]-Proj2019[[#This Row],[RLEVEL]])/16</f>
        <v>3.4375</v>
      </c>
      <c r="V34" s="60">
        <f>MAX($Y$7*Proj2019[[#This Row],[VARG]],0)+1</f>
        <v>38.028165310512165</v>
      </c>
      <c r="W34" s="1" t="str">
        <f>IF(INDEX(players[years_exp],MATCH(Proj2019[[#This Row],[PLAYER]],players[full_name],0))=0,"Rookie","")</f>
        <v>Rookie</v>
      </c>
      <c r="X34" s="1"/>
    </row>
    <row r="35" spans="2:24" x14ac:dyDescent="0.3">
      <c r="B35" t="s">
        <v>4869</v>
      </c>
      <c r="C35" t="s">
        <v>11845</v>
      </c>
      <c r="D35" t="s">
        <v>453</v>
      </c>
      <c r="E35" t="s">
        <v>11559</v>
      </c>
      <c r="F35" t="s">
        <v>11560</v>
      </c>
      <c r="G35">
        <v>0</v>
      </c>
      <c r="H35">
        <v>0</v>
      </c>
      <c r="I35">
        <v>0</v>
      </c>
      <c r="J35">
        <v>0</v>
      </c>
      <c r="K35">
        <v>0</v>
      </c>
      <c r="L35">
        <v>202.5</v>
      </c>
      <c r="M35">
        <v>980.2</v>
      </c>
      <c r="N35">
        <v>7.1</v>
      </c>
      <c r="O35">
        <v>37.6</v>
      </c>
      <c r="P35">
        <v>277.5</v>
      </c>
      <c r="Q35">
        <v>1</v>
      </c>
      <c r="R35">
        <v>0.9</v>
      </c>
      <c r="S3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172.57</v>
      </c>
      <c r="T35">
        <f>INDEX(Proj2019[POINTS],MATCH(_xlfn.SWITCH(Proj2019[[#This Row],[POS]],"QB","QB14","TE","TE14","RB","RB34","WR","WR35"),Proj2019[POSRK],0))</f>
        <v>117.76000000000002</v>
      </c>
      <c r="U35">
        <f>(Proj2019[[#This Row],[POINTS]]-Proj2019[[#This Row],[RLEVEL]])/16</f>
        <v>3.4256249999999984</v>
      </c>
      <c r="V35" s="60">
        <f>MAX($Y$7*Proj2019[[#This Row],[VARG]],0)+1</f>
        <v>37.900249830348564</v>
      </c>
      <c r="W35" s="1" t="str">
        <f>IF(INDEX(players[years_exp],MATCH(Proj2019[[#This Row],[PLAYER]],players[full_name],0))=0,"Rookie","")</f>
        <v/>
      </c>
      <c r="X35" s="1"/>
    </row>
    <row r="36" spans="2:24" x14ac:dyDescent="0.3">
      <c r="B36" t="s">
        <v>8550</v>
      </c>
      <c r="C36" t="s">
        <v>11843</v>
      </c>
      <c r="D36" t="s">
        <v>350</v>
      </c>
      <c r="E36" t="s">
        <v>11561</v>
      </c>
      <c r="F36" t="s">
        <v>11562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80</v>
      </c>
      <c r="P36" s="59">
        <v>1275.7</v>
      </c>
      <c r="Q36">
        <v>6.5</v>
      </c>
      <c r="R36">
        <v>0.5</v>
      </c>
      <c r="S3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165.57</v>
      </c>
      <c r="T36">
        <f>INDEX(Proj2019[POINTS],MATCH(_xlfn.SWITCH(Proj2019[[#This Row],[POS]],"QB","QB14","TE","TE14","RB","RB34","WR","WR35"),Proj2019[POSRK],0))</f>
        <v>111.00000000000001</v>
      </c>
      <c r="U36">
        <f>(Proj2019[[#This Row],[POINTS]]-Proj2019[[#This Row],[RLEVEL]])/16</f>
        <v>3.4106249999999987</v>
      </c>
      <c r="V36" s="60">
        <f>MAX($Y$7*Proj2019[[#This Row],[VARG]],0)+1</f>
        <v>37.738672381720875</v>
      </c>
      <c r="W36" s="1" t="str">
        <f>IF(INDEX(players[years_exp],MATCH(Proj2019[[#This Row],[PLAYER]],players[full_name],0))=0,"Rookie","")</f>
        <v/>
      </c>
      <c r="X36" s="1"/>
    </row>
    <row r="37" spans="2:24" x14ac:dyDescent="0.3">
      <c r="B37" t="s">
        <v>2045</v>
      </c>
      <c r="C37" t="s">
        <v>11826</v>
      </c>
      <c r="D37" t="s">
        <v>313</v>
      </c>
      <c r="E37" t="s">
        <v>11563</v>
      </c>
      <c r="F37" t="s">
        <v>11564</v>
      </c>
      <c r="G37">
        <v>580.79999999999995</v>
      </c>
      <c r="H37">
        <v>379.6</v>
      </c>
      <c r="I37" s="59">
        <v>4771.7</v>
      </c>
      <c r="J37">
        <v>35.9</v>
      </c>
      <c r="K37">
        <v>13.3</v>
      </c>
      <c r="L37">
        <v>52.5</v>
      </c>
      <c r="M37">
        <v>220</v>
      </c>
      <c r="N37">
        <v>1.9</v>
      </c>
      <c r="O37">
        <v>0</v>
      </c>
      <c r="P37">
        <v>0</v>
      </c>
      <c r="Q37">
        <v>0</v>
      </c>
      <c r="R37">
        <v>2</v>
      </c>
      <c r="S3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337.26799999999992</v>
      </c>
      <c r="T37">
        <f>INDEX(Proj2019[POINTS],MATCH(_xlfn.SWITCH(Proj2019[[#This Row],[POS]],"QB","QB14","TE","TE14","RB","RB34","WR","WR35"),Proj2019[POSRK],0))</f>
        <v>282.82</v>
      </c>
      <c r="U37">
        <f>(Proj2019[[#This Row],[POINTS]]-Proj2019[[#This Row],[RLEVEL]])/16</f>
        <v>3.4029999999999951</v>
      </c>
      <c r="V37" s="60">
        <f>MAX($Y$7*Proj2019[[#This Row],[VARG]],0)+1</f>
        <v>37.65653717866843</v>
      </c>
      <c r="W37" s="1" t="str">
        <f>IF(INDEX(players[years_exp],MATCH(Proj2019[[#This Row],[PLAYER]],players[full_name],0))=0,"Rookie","")</f>
        <v/>
      </c>
      <c r="X37" s="1"/>
    </row>
    <row r="38" spans="2:24" x14ac:dyDescent="0.3">
      <c r="B38" t="s">
        <v>2278</v>
      </c>
      <c r="C38" t="s">
        <v>11846</v>
      </c>
      <c r="D38" t="s">
        <v>453</v>
      </c>
      <c r="E38" t="s">
        <v>11565</v>
      </c>
      <c r="F38" t="s">
        <v>11566</v>
      </c>
      <c r="G38">
        <v>0</v>
      </c>
      <c r="H38">
        <v>0</v>
      </c>
      <c r="I38">
        <v>0</v>
      </c>
      <c r="J38">
        <v>0</v>
      </c>
      <c r="K38">
        <v>0</v>
      </c>
      <c r="L38">
        <v>239.7</v>
      </c>
      <c r="M38" s="59">
        <v>1086.7</v>
      </c>
      <c r="N38">
        <v>9.3000000000000007</v>
      </c>
      <c r="O38">
        <v>9.6</v>
      </c>
      <c r="P38">
        <v>75.2</v>
      </c>
      <c r="Q38">
        <v>0.3</v>
      </c>
      <c r="R38">
        <v>1.6</v>
      </c>
      <c r="S3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170.59000000000006</v>
      </c>
      <c r="T38">
        <f>INDEX(Proj2019[POINTS],MATCH(_xlfn.SWITCH(Proj2019[[#This Row],[POS]],"QB","QB14","TE","TE14","RB","RB34","WR","WR35"),Proj2019[POSRK],0))</f>
        <v>117.76000000000002</v>
      </c>
      <c r="U38">
        <f>(Proj2019[[#This Row],[POINTS]]-Proj2019[[#This Row],[RLEVEL]])/16</f>
        <v>3.3018750000000026</v>
      </c>
      <c r="V38" s="60">
        <f>MAX($Y$7*Proj2019[[#This Row],[VARG]],0)+1</f>
        <v>36.56723587917017</v>
      </c>
      <c r="W38" s="1" t="str">
        <f>IF(INDEX(players[years_exp],MATCH(Proj2019[[#This Row],[PLAYER]],players[full_name],0))=0,"Rookie","")</f>
        <v/>
      </c>
      <c r="X38" s="1"/>
    </row>
    <row r="39" spans="2:24" x14ac:dyDescent="0.3">
      <c r="B39" t="s">
        <v>4468</v>
      </c>
      <c r="C39" t="s">
        <v>11827</v>
      </c>
      <c r="D39" t="s">
        <v>453</v>
      </c>
      <c r="E39" t="s">
        <v>11567</v>
      </c>
      <c r="F39" t="s">
        <v>11568</v>
      </c>
      <c r="G39">
        <v>0</v>
      </c>
      <c r="H39">
        <v>0</v>
      </c>
      <c r="I39">
        <v>0</v>
      </c>
      <c r="J39">
        <v>0</v>
      </c>
      <c r="K39">
        <v>0</v>
      </c>
      <c r="L39">
        <v>207.6</v>
      </c>
      <c r="M39">
        <v>888.5</v>
      </c>
      <c r="N39">
        <v>7</v>
      </c>
      <c r="O39">
        <v>41.1</v>
      </c>
      <c r="P39">
        <v>323.39999999999998</v>
      </c>
      <c r="Q39">
        <v>1.6</v>
      </c>
      <c r="R39">
        <v>1.3</v>
      </c>
      <c r="S3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170.19000000000003</v>
      </c>
      <c r="T39">
        <f>INDEX(Proj2019[POINTS],MATCH(_xlfn.SWITCH(Proj2019[[#This Row],[POS]],"QB","QB14","TE","TE14","RB","RB34","WR","WR35"),Proj2019[POSRK],0))</f>
        <v>117.76000000000002</v>
      </c>
      <c r="U39">
        <f>(Proj2019[[#This Row],[POINTS]]-Proj2019[[#This Row],[RLEVEL]])/16</f>
        <v>3.2768750000000004</v>
      </c>
      <c r="V39" s="60">
        <f>MAX($Y$7*Proj2019[[#This Row],[VARG]],0)+1</f>
        <v>36.297940131457331</v>
      </c>
      <c r="W39" s="1" t="str">
        <f>IF(INDEX(players[years_exp],MATCH(Proj2019[[#This Row],[PLAYER]],players[full_name],0))=0,"Rookie","")</f>
        <v/>
      </c>
      <c r="X39" s="1"/>
    </row>
    <row r="40" spans="2:24" x14ac:dyDescent="0.3">
      <c r="B40" t="s">
        <v>7176</v>
      </c>
      <c r="C40" t="s">
        <v>11846</v>
      </c>
      <c r="D40" t="s">
        <v>350</v>
      </c>
      <c r="E40" t="s">
        <v>11569</v>
      </c>
      <c r="F40" t="s">
        <v>11570</v>
      </c>
      <c r="G40">
        <v>0</v>
      </c>
      <c r="H40">
        <v>0</v>
      </c>
      <c r="I40">
        <v>0</v>
      </c>
      <c r="J40">
        <v>0</v>
      </c>
      <c r="K40">
        <v>0</v>
      </c>
      <c r="L40">
        <v>8.6999999999999993</v>
      </c>
      <c r="M40">
        <v>78.5</v>
      </c>
      <c r="N40">
        <v>0.2</v>
      </c>
      <c r="O40">
        <v>94.5</v>
      </c>
      <c r="P40" s="59">
        <v>1148.5</v>
      </c>
      <c r="Q40">
        <v>6.7</v>
      </c>
      <c r="R40">
        <v>0.5</v>
      </c>
      <c r="S4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163.10000000000002</v>
      </c>
      <c r="T40">
        <f>INDEX(Proj2019[POINTS],MATCH(_xlfn.SWITCH(Proj2019[[#This Row],[POS]],"QB","QB14","TE","TE14","RB","RB34","WR","WR35"),Proj2019[POSRK],0))</f>
        <v>111.00000000000001</v>
      </c>
      <c r="U40">
        <f>(Proj2019[[#This Row],[POINTS]]-Proj2019[[#This Row],[RLEVEL]])/16</f>
        <v>3.2562500000000005</v>
      </c>
      <c r="V40" s="60">
        <f>MAX($Y$7*Proj2019[[#This Row],[VARG]],0)+1</f>
        <v>36.075771139594259</v>
      </c>
      <c r="W40" s="1" t="str">
        <f>IF(INDEX(players[years_exp],MATCH(Proj2019[[#This Row],[PLAYER]],players[full_name],0))=0,"Rookie","")</f>
        <v/>
      </c>
      <c r="X40" s="1"/>
    </row>
    <row r="41" spans="2:24" x14ac:dyDescent="0.3">
      <c r="B41" t="s">
        <v>7105</v>
      </c>
      <c r="C41" t="s">
        <v>11834</v>
      </c>
      <c r="D41" t="s">
        <v>350</v>
      </c>
      <c r="E41" t="s">
        <v>11571</v>
      </c>
      <c r="F41" t="s">
        <v>11572</v>
      </c>
      <c r="G41">
        <v>0</v>
      </c>
      <c r="H41">
        <v>0</v>
      </c>
      <c r="I41">
        <v>0</v>
      </c>
      <c r="J41">
        <v>0</v>
      </c>
      <c r="K41">
        <v>0</v>
      </c>
      <c r="L41">
        <v>3.5</v>
      </c>
      <c r="M41">
        <v>21</v>
      </c>
      <c r="N41">
        <v>0</v>
      </c>
      <c r="O41">
        <v>92.6</v>
      </c>
      <c r="P41" s="59">
        <v>1204.5999999999999</v>
      </c>
      <c r="Q41">
        <v>6.9</v>
      </c>
      <c r="R41">
        <v>0.6</v>
      </c>
      <c r="S4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162.76</v>
      </c>
      <c r="T41">
        <f>INDEX(Proj2019[POINTS],MATCH(_xlfn.SWITCH(Proj2019[[#This Row],[POS]],"QB","QB14","TE","TE14","RB","RB34","WR","WR35"),Proj2019[POSRK],0))</f>
        <v>111.00000000000001</v>
      </c>
      <c r="U41">
        <f>(Proj2019[[#This Row],[POINTS]]-Proj2019[[#This Row],[RLEVEL]])/16</f>
        <v>3.2349999999999985</v>
      </c>
      <c r="V41" s="60">
        <f>MAX($Y$7*Proj2019[[#This Row],[VARG]],0)+1</f>
        <v>35.846869754038345</v>
      </c>
      <c r="W41" s="1" t="str">
        <f>IF(INDEX(players[years_exp],MATCH(Proj2019[[#This Row],[PLAYER]],players[full_name],0))=0,"Rookie","")</f>
        <v/>
      </c>
      <c r="X41" s="1"/>
    </row>
    <row r="42" spans="2:24" x14ac:dyDescent="0.3">
      <c r="B42" t="s">
        <v>993</v>
      </c>
      <c r="C42" t="s">
        <v>11833</v>
      </c>
      <c r="D42" t="s">
        <v>350</v>
      </c>
      <c r="E42" t="s">
        <v>11573</v>
      </c>
      <c r="F42" t="s">
        <v>11574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77.5</v>
      </c>
      <c r="P42" s="59">
        <v>1130.5999999999999</v>
      </c>
      <c r="Q42">
        <v>7.9</v>
      </c>
      <c r="R42">
        <v>0.9</v>
      </c>
      <c r="S4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158.66</v>
      </c>
      <c r="T42">
        <f>INDEX(Proj2019[POINTS],MATCH(_xlfn.SWITCH(Proj2019[[#This Row],[POS]],"QB","QB14","TE","TE14","RB","RB34","WR","WR35"),Proj2019[POSRK],0))</f>
        <v>111.00000000000001</v>
      </c>
      <c r="U42">
        <f>(Proj2019[[#This Row],[POINTS]]-Proj2019[[#This Row],[RLEVEL]])/16</f>
        <v>2.9787499999999989</v>
      </c>
      <c r="V42" s="60">
        <f>MAX($Y$7*Proj2019[[#This Row],[VARG]],0)+1</f>
        <v>33.086588339981986</v>
      </c>
      <c r="W42" s="1" t="str">
        <f>IF(INDEX(players[years_exp],MATCH(Proj2019[[#This Row],[PLAYER]],players[full_name],0))=0,"Rookie","")</f>
        <v/>
      </c>
      <c r="X42" s="1"/>
    </row>
    <row r="43" spans="2:24" x14ac:dyDescent="0.3">
      <c r="B43" t="s">
        <v>9341</v>
      </c>
      <c r="C43" t="s">
        <v>11832</v>
      </c>
      <c r="D43" t="s">
        <v>350</v>
      </c>
      <c r="E43" t="s">
        <v>11575</v>
      </c>
      <c r="F43" t="s">
        <v>11576</v>
      </c>
      <c r="G43">
        <v>0</v>
      </c>
      <c r="H43">
        <v>0</v>
      </c>
      <c r="I43">
        <v>0</v>
      </c>
      <c r="J43">
        <v>0</v>
      </c>
      <c r="K43">
        <v>0</v>
      </c>
      <c r="L43">
        <v>7.5</v>
      </c>
      <c r="M43">
        <v>46.1</v>
      </c>
      <c r="N43">
        <v>0.4</v>
      </c>
      <c r="O43">
        <v>74.5</v>
      </c>
      <c r="P43" s="59">
        <v>1129</v>
      </c>
      <c r="Q43">
        <v>6.2</v>
      </c>
      <c r="R43">
        <v>0.5</v>
      </c>
      <c r="S4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156.11000000000001</v>
      </c>
      <c r="T43">
        <f>INDEX(Proj2019[POINTS],MATCH(_xlfn.SWITCH(Proj2019[[#This Row],[POS]],"QB","QB14","TE","TE14","RB","RB34","WR","WR35"),Proj2019[POSRK],0))</f>
        <v>111.00000000000001</v>
      </c>
      <c r="U43">
        <f>(Proj2019[[#This Row],[POINTS]]-Proj2019[[#This Row],[RLEVEL]])/16</f>
        <v>2.819375</v>
      </c>
      <c r="V43" s="60">
        <f>MAX($Y$7*Proj2019[[#This Row],[VARG]],0)+1</f>
        <v>31.3698279483128</v>
      </c>
      <c r="W43" s="1" t="str">
        <f>IF(INDEX(players[years_exp],MATCH(Proj2019[[#This Row],[PLAYER]],players[full_name],0))=0,"Rookie","")</f>
        <v/>
      </c>
      <c r="X43" s="1"/>
    </row>
    <row r="44" spans="2:24" x14ac:dyDescent="0.3">
      <c r="B44" t="s">
        <v>1238</v>
      </c>
      <c r="C44" t="s">
        <v>11832</v>
      </c>
      <c r="D44" t="s">
        <v>350</v>
      </c>
      <c r="E44" t="s">
        <v>11577</v>
      </c>
      <c r="F44" t="s">
        <v>11578</v>
      </c>
      <c r="G44">
        <v>0</v>
      </c>
      <c r="H44">
        <v>0</v>
      </c>
      <c r="I44">
        <v>0</v>
      </c>
      <c r="J44">
        <v>0</v>
      </c>
      <c r="K44">
        <v>0</v>
      </c>
      <c r="L44">
        <v>11.9</v>
      </c>
      <c r="M44">
        <v>85.1</v>
      </c>
      <c r="N44">
        <v>0.8</v>
      </c>
      <c r="O44">
        <v>79</v>
      </c>
      <c r="P44" s="59">
        <v>1077.7</v>
      </c>
      <c r="Q44">
        <v>5.6</v>
      </c>
      <c r="R44">
        <v>0.5</v>
      </c>
      <c r="S4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153.68</v>
      </c>
      <c r="T44">
        <f>INDEX(Proj2019[POINTS],MATCH(_xlfn.SWITCH(Proj2019[[#This Row],[POS]],"QB","QB14","TE","TE14","RB","RB34","WR","WR35"),Proj2019[POSRK],0))</f>
        <v>111.00000000000001</v>
      </c>
      <c r="U44">
        <f>(Proj2019[[#This Row],[POINTS]]-Proj2019[[#This Row],[RLEVEL]])/16</f>
        <v>2.6674999999999995</v>
      </c>
      <c r="V44" s="60">
        <f>MAX($Y$7*Proj2019[[#This Row],[VARG]],0)+1</f>
        <v>29.733856280957436</v>
      </c>
      <c r="W44" s="1" t="str">
        <f>IF(INDEX(players[years_exp],MATCH(Proj2019[[#This Row],[PLAYER]],players[full_name],0))=0,"Rookie","")</f>
        <v/>
      </c>
      <c r="X44" s="1"/>
    </row>
    <row r="45" spans="2:24" x14ac:dyDescent="0.3">
      <c r="B45" t="s">
        <v>4140</v>
      </c>
      <c r="C45" t="s">
        <v>11821</v>
      </c>
      <c r="D45" t="s">
        <v>350</v>
      </c>
      <c r="E45" t="s">
        <v>11579</v>
      </c>
      <c r="F45" t="s">
        <v>11580</v>
      </c>
      <c r="G45">
        <v>0</v>
      </c>
      <c r="H45">
        <v>0</v>
      </c>
      <c r="I45">
        <v>0</v>
      </c>
      <c r="J45">
        <v>0</v>
      </c>
      <c r="K45">
        <v>0</v>
      </c>
      <c r="L45">
        <v>1.2</v>
      </c>
      <c r="M45">
        <v>9</v>
      </c>
      <c r="N45">
        <v>0</v>
      </c>
      <c r="O45">
        <v>80.599999999999994</v>
      </c>
      <c r="P45" s="59">
        <v>1095.4000000000001</v>
      </c>
      <c r="Q45">
        <v>7.5</v>
      </c>
      <c r="R45">
        <v>1</v>
      </c>
      <c r="S4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153.44000000000003</v>
      </c>
      <c r="T45">
        <f>INDEX(Proj2019[POINTS],MATCH(_xlfn.SWITCH(Proj2019[[#This Row],[POS]],"QB","QB14","TE","TE14","RB","RB34","WR","WR35"),Proj2019[POSRK],0))</f>
        <v>111.00000000000001</v>
      </c>
      <c r="U45">
        <f>(Proj2019[[#This Row],[POINTS]]-Proj2019[[#This Row],[RLEVEL]])/16</f>
        <v>2.6525000000000007</v>
      </c>
      <c r="V45" s="60">
        <f>MAX($Y$7*Proj2019[[#This Row],[VARG]],0)+1</f>
        <v>29.572278832329761</v>
      </c>
      <c r="W45" s="1" t="str">
        <f>IF(INDEX(players[years_exp],MATCH(Proj2019[[#This Row],[PLAYER]],players[full_name],0))=0,"Rookie","")</f>
        <v/>
      </c>
      <c r="X45" s="1"/>
    </row>
    <row r="46" spans="2:24" x14ac:dyDescent="0.3">
      <c r="B46" t="s">
        <v>3259</v>
      </c>
      <c r="C46" t="s">
        <v>11847</v>
      </c>
      <c r="D46" t="s">
        <v>453</v>
      </c>
      <c r="E46" t="s">
        <v>11581</v>
      </c>
      <c r="F46" t="s">
        <v>11582</v>
      </c>
      <c r="G46">
        <v>0</v>
      </c>
      <c r="H46">
        <v>0</v>
      </c>
      <c r="I46">
        <v>0</v>
      </c>
      <c r="J46">
        <v>0</v>
      </c>
      <c r="K46">
        <v>0</v>
      </c>
      <c r="L46">
        <v>155.9</v>
      </c>
      <c r="M46">
        <v>717.1</v>
      </c>
      <c r="N46">
        <v>4.4000000000000004</v>
      </c>
      <c r="O46">
        <v>55.9</v>
      </c>
      <c r="P46">
        <v>463.9</v>
      </c>
      <c r="Q46">
        <v>2.8</v>
      </c>
      <c r="R46">
        <v>1.7</v>
      </c>
      <c r="S4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157.9</v>
      </c>
      <c r="T46">
        <f>INDEX(Proj2019[POINTS],MATCH(_xlfn.SWITCH(Proj2019[[#This Row],[POS]],"QB","QB14","TE","TE14","RB","RB34","WR","WR35"),Proj2019[POSRK],0))</f>
        <v>117.76000000000002</v>
      </c>
      <c r="U46">
        <f>(Proj2019[[#This Row],[POINTS]]-Proj2019[[#This Row],[RLEVEL]])/16</f>
        <v>2.5087499999999991</v>
      </c>
      <c r="V46" s="60">
        <f>MAX($Y$7*Proj2019[[#This Row],[VARG]],0)+1</f>
        <v>28.023828282981054</v>
      </c>
      <c r="W46" s="1" t="str">
        <f>IF(INDEX(players[years_exp],MATCH(Proj2019[[#This Row],[PLAYER]],players[full_name],0))=0,"Rookie","")</f>
        <v/>
      </c>
      <c r="X46" s="1"/>
    </row>
    <row r="47" spans="2:24" x14ac:dyDescent="0.3">
      <c r="B47" t="s">
        <v>5305</v>
      </c>
      <c r="C47" t="s">
        <v>11834</v>
      </c>
      <c r="D47" t="s">
        <v>350</v>
      </c>
      <c r="E47" t="s">
        <v>11583</v>
      </c>
      <c r="F47" t="s">
        <v>11584</v>
      </c>
      <c r="G47">
        <v>0</v>
      </c>
      <c r="H47">
        <v>0</v>
      </c>
      <c r="I47">
        <v>0</v>
      </c>
      <c r="J47">
        <v>0</v>
      </c>
      <c r="K47">
        <v>0</v>
      </c>
      <c r="L47">
        <v>7.1</v>
      </c>
      <c r="M47">
        <v>35.700000000000003</v>
      </c>
      <c r="N47">
        <v>0</v>
      </c>
      <c r="O47">
        <v>90.5</v>
      </c>
      <c r="P47" s="59">
        <v>1032.7</v>
      </c>
      <c r="Q47">
        <v>7.5</v>
      </c>
      <c r="R47">
        <v>0.5</v>
      </c>
      <c r="S4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150.84</v>
      </c>
      <c r="T47">
        <f>INDEX(Proj2019[POINTS],MATCH(_xlfn.SWITCH(Proj2019[[#This Row],[POS]],"QB","QB14","TE","TE14","RB","RB34","WR","WR35"),Proj2019[POSRK],0))</f>
        <v>111.00000000000001</v>
      </c>
      <c r="U47">
        <f>(Proj2019[[#This Row],[POINTS]]-Proj2019[[#This Row],[RLEVEL]])/16</f>
        <v>2.4899999999999993</v>
      </c>
      <c r="V47" s="60">
        <f>MAX($Y$7*Proj2019[[#This Row],[VARG]],0)+1</f>
        <v>27.821856472196444</v>
      </c>
      <c r="W47" s="1" t="str">
        <f>IF(INDEX(players[years_exp],MATCH(Proj2019[[#This Row],[PLAYER]],players[full_name],0))=0,"Rookie","")</f>
        <v/>
      </c>
      <c r="X47" s="1"/>
    </row>
    <row r="48" spans="2:24" x14ac:dyDescent="0.3">
      <c r="B48" t="s">
        <v>5169</v>
      </c>
      <c r="C48" t="s">
        <v>11837</v>
      </c>
      <c r="D48" t="s">
        <v>323</v>
      </c>
      <c r="E48" t="s">
        <v>11585</v>
      </c>
      <c r="F48" t="s">
        <v>11586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56.8</v>
      </c>
      <c r="P48">
        <v>817.8</v>
      </c>
      <c r="Q48">
        <v>6.4</v>
      </c>
      <c r="R48">
        <v>0.5</v>
      </c>
      <c r="S4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119.18</v>
      </c>
      <c r="T48">
        <f>INDEX(Proj2019[POINTS],MATCH(_xlfn.SWITCH(Proj2019[[#This Row],[POS]],"QB","QB14","TE","TE14","RB","RB34","WR","WR35"),Proj2019[POSRK],0))</f>
        <v>82.29</v>
      </c>
      <c r="U48">
        <f>(Proj2019[[#This Row],[POINTS]]-Proj2019[[#This Row],[RLEVEL]])/16</f>
        <v>2.305625</v>
      </c>
      <c r="V48" s="60">
        <f>MAX($Y$7*Proj2019[[#This Row],[VARG]],0)+1</f>
        <v>25.835800332814436</v>
      </c>
      <c r="W48" s="1" t="str">
        <f>IF(INDEX(players[years_exp],MATCH(Proj2019[[#This Row],[PLAYER]],players[full_name],0))=0,"Rookie","")</f>
        <v/>
      </c>
      <c r="X48" s="1"/>
    </row>
    <row r="49" spans="2:24" x14ac:dyDescent="0.3">
      <c r="B49" t="s">
        <v>5744</v>
      </c>
      <c r="C49" t="s">
        <v>11828</v>
      </c>
      <c r="D49" t="s">
        <v>313</v>
      </c>
      <c r="E49" t="s">
        <v>11587</v>
      </c>
      <c r="F49" t="s">
        <v>11564</v>
      </c>
      <c r="G49">
        <v>508.3</v>
      </c>
      <c r="H49">
        <v>335.7</v>
      </c>
      <c r="I49" s="59">
        <v>4038.2</v>
      </c>
      <c r="J49">
        <v>26.2</v>
      </c>
      <c r="K49">
        <v>11.7</v>
      </c>
      <c r="L49">
        <v>95.1</v>
      </c>
      <c r="M49">
        <v>551.79999999999995</v>
      </c>
      <c r="N49">
        <v>4.3</v>
      </c>
      <c r="O49">
        <v>0</v>
      </c>
      <c r="P49">
        <v>0</v>
      </c>
      <c r="Q49">
        <v>0</v>
      </c>
      <c r="R49">
        <v>2.7</v>
      </c>
      <c r="S4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318.50799999999998</v>
      </c>
      <c r="T49">
        <f>INDEX(Proj2019[POINTS],MATCH(_xlfn.SWITCH(Proj2019[[#This Row],[POS]],"QB","QB14","TE","TE14","RB","RB34","WR","WR35"),Proj2019[POSRK],0))</f>
        <v>282.82</v>
      </c>
      <c r="U49">
        <f>(Proj2019[[#This Row],[POINTS]]-Proj2019[[#This Row],[RLEVEL]])/16</f>
        <v>2.2304999999999993</v>
      </c>
      <c r="V49" s="60">
        <f>MAX($Y$7*Proj2019[[#This Row],[VARG]],0)+1</f>
        <v>25.026566610937415</v>
      </c>
      <c r="W49" s="1" t="str">
        <f>IF(INDEX(players[years_exp],MATCH(Proj2019[[#This Row],[PLAYER]],players[full_name],0))=0,"Rookie","")</f>
        <v/>
      </c>
      <c r="X49" s="1"/>
    </row>
    <row r="50" spans="2:24" x14ac:dyDescent="0.3">
      <c r="B50" t="s">
        <v>2398</v>
      </c>
      <c r="C50" t="s">
        <v>11828</v>
      </c>
      <c r="D50" t="s">
        <v>453</v>
      </c>
      <c r="E50" t="s">
        <v>11588</v>
      </c>
      <c r="F50" t="s">
        <v>11589</v>
      </c>
      <c r="G50">
        <v>0</v>
      </c>
      <c r="H50">
        <v>0</v>
      </c>
      <c r="I50">
        <v>0</v>
      </c>
      <c r="J50">
        <v>0</v>
      </c>
      <c r="K50">
        <v>0</v>
      </c>
      <c r="L50">
        <v>211.4</v>
      </c>
      <c r="M50">
        <v>915.2</v>
      </c>
      <c r="N50">
        <v>5</v>
      </c>
      <c r="O50">
        <v>33.700000000000003</v>
      </c>
      <c r="P50">
        <v>256.8</v>
      </c>
      <c r="Q50">
        <v>1.2</v>
      </c>
      <c r="R50">
        <v>1.3</v>
      </c>
      <c r="S5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151.80000000000001</v>
      </c>
      <c r="T50">
        <f>INDEX(Proj2019[POINTS],MATCH(_xlfn.SWITCH(Proj2019[[#This Row],[POS]],"QB","QB14","TE","TE14","RB","RB34","WR","WR35"),Proj2019[POSRK],0))</f>
        <v>117.76000000000002</v>
      </c>
      <c r="U50">
        <f>(Proj2019[[#This Row],[POINTS]]-Proj2019[[#This Row],[RLEVEL]])/16</f>
        <v>2.1274999999999995</v>
      </c>
      <c r="V50" s="60">
        <f>MAX($Y$7*Proj2019[[#This Row],[VARG]],0)+1</f>
        <v>23.917068130360615</v>
      </c>
      <c r="W50" s="1" t="str">
        <f>IF(INDEX(players[years_exp],MATCH(Proj2019[[#This Row],[PLAYER]],players[full_name],0))=0,"Rookie","")</f>
        <v/>
      </c>
      <c r="X50" s="1"/>
    </row>
    <row r="51" spans="2:24" x14ac:dyDescent="0.3">
      <c r="B51" t="s">
        <v>3779</v>
      </c>
      <c r="C51" t="s">
        <v>11841</v>
      </c>
      <c r="D51" t="s">
        <v>350</v>
      </c>
      <c r="E51" t="s">
        <v>11590</v>
      </c>
      <c r="F51" t="s">
        <v>11591</v>
      </c>
      <c r="G51">
        <v>0</v>
      </c>
      <c r="H51">
        <v>0</v>
      </c>
      <c r="I51">
        <v>0</v>
      </c>
      <c r="J51">
        <v>0</v>
      </c>
      <c r="K51">
        <v>0</v>
      </c>
      <c r="L51">
        <v>8.6999999999999993</v>
      </c>
      <c r="M51">
        <v>54</v>
      </c>
      <c r="N51">
        <v>0.1</v>
      </c>
      <c r="O51">
        <v>62.5</v>
      </c>
      <c r="P51">
        <v>993.9</v>
      </c>
      <c r="Q51">
        <v>6.6</v>
      </c>
      <c r="R51">
        <v>0.5</v>
      </c>
      <c r="S5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143.99</v>
      </c>
      <c r="T51">
        <f>INDEX(Proj2019[POINTS],MATCH(_xlfn.SWITCH(Proj2019[[#This Row],[POS]],"QB","QB14","TE","TE14","RB","RB34","WR","WR35"),Proj2019[POSRK],0))</f>
        <v>111.00000000000001</v>
      </c>
      <c r="U51">
        <f>(Proj2019[[#This Row],[POINTS]]-Proj2019[[#This Row],[RLEVEL]])/16</f>
        <v>2.0618749999999997</v>
      </c>
      <c r="V51" s="60">
        <f>MAX($Y$7*Proj2019[[#This Row],[VARG]],0)+1</f>
        <v>23.210166792614476</v>
      </c>
      <c r="W51" s="1" t="str">
        <f>IF(INDEX(players[years_exp],MATCH(Proj2019[[#This Row],[PLAYER]],players[full_name],0))=0,"Rookie","")</f>
        <v/>
      </c>
      <c r="X51" s="1"/>
    </row>
    <row r="52" spans="2:24" x14ac:dyDescent="0.3">
      <c r="B52" t="s">
        <v>3093</v>
      </c>
      <c r="C52" t="s">
        <v>11848</v>
      </c>
      <c r="D52" t="s">
        <v>453</v>
      </c>
      <c r="E52" t="s">
        <v>11592</v>
      </c>
      <c r="F52" t="s">
        <v>11593</v>
      </c>
      <c r="G52">
        <v>0</v>
      </c>
      <c r="H52">
        <v>0</v>
      </c>
      <c r="I52">
        <v>0</v>
      </c>
      <c r="J52">
        <v>0</v>
      </c>
      <c r="K52">
        <v>0</v>
      </c>
      <c r="L52">
        <v>216.4</v>
      </c>
      <c r="M52">
        <v>900.4</v>
      </c>
      <c r="N52">
        <v>6.4</v>
      </c>
      <c r="O52">
        <v>28.1</v>
      </c>
      <c r="P52">
        <v>214</v>
      </c>
      <c r="Q52">
        <v>0.6</v>
      </c>
      <c r="R52">
        <v>1.9</v>
      </c>
      <c r="S5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149.63999999999999</v>
      </c>
      <c r="T52">
        <f>INDEX(Proj2019[POINTS],MATCH(_xlfn.SWITCH(Proj2019[[#This Row],[POS]],"QB","QB14","TE","TE14","RB","RB34","WR","WR35"),Proj2019[POSRK],0))</f>
        <v>117.76000000000002</v>
      </c>
      <c r="U52">
        <f>(Proj2019[[#This Row],[POINTS]]-Proj2019[[#This Row],[RLEVEL]])/16</f>
        <v>1.9924999999999979</v>
      </c>
      <c r="V52" s="60">
        <f>MAX($Y$7*Proj2019[[#This Row],[VARG]],0)+1</f>
        <v>22.462871092711396</v>
      </c>
      <c r="W52" s="1" t="str">
        <f>IF(INDEX(players[years_exp],MATCH(Proj2019[[#This Row],[PLAYER]],players[full_name],0))=0,"Rookie","")</f>
        <v/>
      </c>
      <c r="X52" s="1"/>
    </row>
    <row r="53" spans="2:24" x14ac:dyDescent="0.3">
      <c r="B53" t="s">
        <v>10362</v>
      </c>
      <c r="C53" t="s">
        <v>11844</v>
      </c>
      <c r="D53" t="s">
        <v>350</v>
      </c>
      <c r="E53" t="s">
        <v>11594</v>
      </c>
      <c r="F53" t="s">
        <v>11595</v>
      </c>
      <c r="G53">
        <v>0</v>
      </c>
      <c r="H53">
        <v>0</v>
      </c>
      <c r="I53">
        <v>0</v>
      </c>
      <c r="J53">
        <v>0</v>
      </c>
      <c r="K53">
        <v>0</v>
      </c>
      <c r="L53">
        <v>0.9</v>
      </c>
      <c r="M53">
        <v>5.9</v>
      </c>
      <c r="N53">
        <v>0</v>
      </c>
      <c r="O53">
        <v>73.8</v>
      </c>
      <c r="P53" s="59">
        <v>1072.4000000000001</v>
      </c>
      <c r="Q53">
        <v>6</v>
      </c>
      <c r="R53">
        <v>0.5</v>
      </c>
      <c r="S5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142.83000000000001</v>
      </c>
      <c r="T53">
        <f>INDEX(Proj2019[POINTS],MATCH(_xlfn.SWITCH(Proj2019[[#This Row],[POS]],"QB","QB14","TE","TE14","RB","RB34","WR","WR35"),Proj2019[POSRK],0))</f>
        <v>111.00000000000001</v>
      </c>
      <c r="U53">
        <f>(Proj2019[[#This Row],[POINTS]]-Proj2019[[#This Row],[RLEVEL]])/16</f>
        <v>1.9893749999999999</v>
      </c>
      <c r="V53" s="60">
        <f>MAX($Y$7*Proj2019[[#This Row],[VARG]],0)+1</f>
        <v>22.429209124247315</v>
      </c>
      <c r="W53" s="1" t="str">
        <f>IF(INDEX(players[years_exp],MATCH(Proj2019[[#This Row],[PLAYER]],players[full_name],0))=0,"Rookie","")</f>
        <v/>
      </c>
      <c r="X53" s="1"/>
    </row>
    <row r="54" spans="2:24" x14ac:dyDescent="0.3">
      <c r="B54" t="s">
        <v>5848</v>
      </c>
      <c r="C54" t="s">
        <v>11820</v>
      </c>
      <c r="D54" t="s">
        <v>323</v>
      </c>
      <c r="E54" t="s">
        <v>11596</v>
      </c>
      <c r="F54" t="s">
        <v>11597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69.2</v>
      </c>
      <c r="P54">
        <v>824.6</v>
      </c>
      <c r="Q54">
        <v>5.3</v>
      </c>
      <c r="R54">
        <v>0.5</v>
      </c>
      <c r="S5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113.26</v>
      </c>
      <c r="T54">
        <f>INDEX(Proj2019[POINTS],MATCH(_xlfn.SWITCH(Proj2019[[#This Row],[POS]],"QB","QB14","TE","TE14","RB","RB34","WR","WR35"),Proj2019[POSRK],0))</f>
        <v>82.29</v>
      </c>
      <c r="U54">
        <f>(Proj2019[[#This Row],[POINTS]]-Proj2019[[#This Row],[RLEVEL]])/16</f>
        <v>1.9356249999999999</v>
      </c>
      <c r="V54" s="60">
        <f>MAX($Y$7*Proj2019[[#This Row],[VARG]],0)+1</f>
        <v>21.850223266664759</v>
      </c>
      <c r="W54" s="1" t="str">
        <f>IF(INDEX(players[years_exp],MATCH(Proj2019[[#This Row],[PLAYER]],players[full_name],0))=0,"Rookie","")</f>
        <v/>
      </c>
      <c r="X54" s="1"/>
    </row>
    <row r="55" spans="2:24" x14ac:dyDescent="0.3">
      <c r="B55" t="s">
        <v>7882</v>
      </c>
      <c r="C55" t="s">
        <v>11832</v>
      </c>
      <c r="D55" t="s">
        <v>350</v>
      </c>
      <c r="E55" t="s">
        <v>11598</v>
      </c>
      <c r="F55" t="s">
        <v>11599</v>
      </c>
      <c r="G55">
        <v>0</v>
      </c>
      <c r="H55">
        <v>0</v>
      </c>
      <c r="I55">
        <v>0</v>
      </c>
      <c r="J55">
        <v>0</v>
      </c>
      <c r="K55">
        <v>0</v>
      </c>
      <c r="L55">
        <v>3.6</v>
      </c>
      <c r="M55">
        <v>23</v>
      </c>
      <c r="N55">
        <v>0</v>
      </c>
      <c r="O55">
        <v>71.5</v>
      </c>
      <c r="P55">
        <v>953.8</v>
      </c>
      <c r="Q55">
        <v>7.5</v>
      </c>
      <c r="R55">
        <v>0.5</v>
      </c>
      <c r="S5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141.68</v>
      </c>
      <c r="T55">
        <f>INDEX(Proj2019[POINTS],MATCH(_xlfn.SWITCH(Proj2019[[#This Row],[POS]],"QB","QB14","TE","TE14","RB","RB34","WR","WR35"),Proj2019[POSRK],0))</f>
        <v>111.00000000000001</v>
      </c>
      <c r="U55">
        <f>(Proj2019[[#This Row],[POINTS]]-Proj2019[[#This Row],[RLEVEL]])/16</f>
        <v>1.9174999999999995</v>
      </c>
      <c r="V55" s="60">
        <f>MAX($Y$7*Proj2019[[#This Row],[VARG]],0)+1</f>
        <v>21.654983849572965</v>
      </c>
      <c r="W55" s="1" t="str">
        <f>IF(INDEX(players[years_exp],MATCH(Proj2019[[#This Row],[PLAYER]],players[full_name],0))=0,"Rookie","")</f>
        <v/>
      </c>
      <c r="X55" s="1"/>
    </row>
    <row r="56" spans="2:24" x14ac:dyDescent="0.3">
      <c r="B56" t="s">
        <v>1783</v>
      </c>
      <c r="C56" t="s">
        <v>11830</v>
      </c>
      <c r="D56" t="s">
        <v>313</v>
      </c>
      <c r="E56" t="s">
        <v>11600</v>
      </c>
      <c r="F56" t="s">
        <v>11564</v>
      </c>
      <c r="G56">
        <v>596.70000000000005</v>
      </c>
      <c r="H56">
        <v>378.9</v>
      </c>
      <c r="I56" s="59">
        <v>4320.3</v>
      </c>
      <c r="J56">
        <v>29.8</v>
      </c>
      <c r="K56">
        <v>7.7</v>
      </c>
      <c r="L56">
        <v>46.2</v>
      </c>
      <c r="M56">
        <v>260.89999999999998</v>
      </c>
      <c r="N56">
        <v>2.2000000000000002</v>
      </c>
      <c r="O56">
        <v>0</v>
      </c>
      <c r="P56">
        <v>0</v>
      </c>
      <c r="Q56">
        <v>0</v>
      </c>
      <c r="R56">
        <v>2.1</v>
      </c>
      <c r="S5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311.702</v>
      </c>
      <c r="T56">
        <f>INDEX(Proj2019[POINTS],MATCH(_xlfn.SWITCH(Proj2019[[#This Row],[POS]],"QB","QB14","TE","TE14","RB","RB34","WR","WR35"),Proj2019[POSRK],0))</f>
        <v>282.82</v>
      </c>
      <c r="U56">
        <f>(Proj2019[[#This Row],[POINTS]]-Proj2019[[#This Row],[RLEVEL]])/16</f>
        <v>1.8051250000000003</v>
      </c>
      <c r="V56" s="60">
        <f>MAX($Y$7*Proj2019[[#This Row],[VARG]],0)+1</f>
        <v>20.444499463603865</v>
      </c>
      <c r="W56" s="1" t="str">
        <f>IF(INDEX(players[years_exp],MATCH(Proj2019[[#This Row],[PLAYER]],players[full_name],0))=0,"Rookie","")</f>
        <v/>
      </c>
      <c r="X56" s="1"/>
    </row>
    <row r="57" spans="2:24" x14ac:dyDescent="0.3">
      <c r="B57" t="s">
        <v>4385</v>
      </c>
      <c r="C57" t="s">
        <v>11837</v>
      </c>
      <c r="D57" t="s">
        <v>350</v>
      </c>
      <c r="E57" t="s">
        <v>11601</v>
      </c>
      <c r="F57" t="s">
        <v>11602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73.599999999999994</v>
      </c>
      <c r="P57" s="59">
        <v>1014.5</v>
      </c>
      <c r="Q57">
        <v>6.5</v>
      </c>
      <c r="R57">
        <v>0.6</v>
      </c>
      <c r="S5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139.25</v>
      </c>
      <c r="T57">
        <f>INDEX(Proj2019[POINTS],MATCH(_xlfn.SWITCH(Proj2019[[#This Row],[POS]],"QB","QB14","TE","TE14","RB","RB34","WR","WR35"),Proj2019[POSRK],0))</f>
        <v>111.00000000000001</v>
      </c>
      <c r="U57">
        <f>(Proj2019[[#This Row],[POINTS]]-Proj2019[[#This Row],[RLEVEL]])/16</f>
        <v>1.7656249999999991</v>
      </c>
      <c r="V57" s="60">
        <f>MAX($Y$7*Proj2019[[#This Row],[VARG]],0)+1</f>
        <v>20.019012182217605</v>
      </c>
      <c r="W57" s="1" t="str">
        <f>IF(INDEX(players[years_exp],MATCH(Proj2019[[#This Row],[PLAYER]],players[full_name],0))=0,"Rookie","")</f>
        <v/>
      </c>
      <c r="X57" s="1"/>
    </row>
    <row r="58" spans="2:24" x14ac:dyDescent="0.3">
      <c r="B58" t="s">
        <v>10065</v>
      </c>
      <c r="C58" t="s">
        <v>11843</v>
      </c>
      <c r="D58" t="s">
        <v>313</v>
      </c>
      <c r="E58" t="s">
        <v>11603</v>
      </c>
      <c r="F58" t="s">
        <v>11564</v>
      </c>
      <c r="G58">
        <v>605.4</v>
      </c>
      <c r="H58">
        <v>397.7</v>
      </c>
      <c r="I58" s="59">
        <v>4496.8</v>
      </c>
      <c r="J58">
        <v>33.9</v>
      </c>
      <c r="K58">
        <v>14.5</v>
      </c>
      <c r="L58">
        <v>50.4</v>
      </c>
      <c r="M58">
        <v>213.5</v>
      </c>
      <c r="N58">
        <v>1.4</v>
      </c>
      <c r="O58">
        <v>0</v>
      </c>
      <c r="P58">
        <v>0</v>
      </c>
      <c r="Q58">
        <v>0</v>
      </c>
      <c r="R58">
        <v>2.6</v>
      </c>
      <c r="S5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311.02199999999999</v>
      </c>
      <c r="T58">
        <f>INDEX(Proj2019[POINTS],MATCH(_xlfn.SWITCH(Proj2019[[#This Row],[POS]],"QB","QB14","TE","TE14","RB","RB34","WR","WR35"),Proj2019[POSRK],0))</f>
        <v>282.82</v>
      </c>
      <c r="U58">
        <f>(Proj2019[[#This Row],[POINTS]]-Proj2019[[#This Row],[RLEVEL]])/16</f>
        <v>1.7626249999999999</v>
      </c>
      <c r="V58" s="60">
        <f>MAX($Y$7*Proj2019[[#This Row],[VARG]],0)+1</f>
        <v>19.986696692492075</v>
      </c>
      <c r="W58" s="1" t="str">
        <f>IF(INDEX(players[years_exp],MATCH(Proj2019[[#This Row],[PLAYER]],players[full_name],0))=0,"Rookie","")</f>
        <v/>
      </c>
      <c r="X58" s="1"/>
    </row>
    <row r="59" spans="2:24" x14ac:dyDescent="0.3">
      <c r="B59" t="s">
        <v>9759</v>
      </c>
      <c r="C59" t="s">
        <v>11849</v>
      </c>
      <c r="D59" t="s">
        <v>453</v>
      </c>
      <c r="E59" t="s">
        <v>11604</v>
      </c>
      <c r="F59" t="s">
        <v>11605</v>
      </c>
      <c r="G59">
        <v>0</v>
      </c>
      <c r="H59">
        <v>0</v>
      </c>
      <c r="I59">
        <v>0</v>
      </c>
      <c r="J59">
        <v>0</v>
      </c>
      <c r="K59">
        <v>0</v>
      </c>
      <c r="L59">
        <v>180.9</v>
      </c>
      <c r="M59">
        <v>801.6</v>
      </c>
      <c r="N59">
        <v>5.8</v>
      </c>
      <c r="O59">
        <v>31.7</v>
      </c>
      <c r="P59">
        <v>262.10000000000002</v>
      </c>
      <c r="Q59">
        <v>1.3</v>
      </c>
      <c r="R59">
        <v>1.7</v>
      </c>
      <c r="S5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145.57000000000002</v>
      </c>
      <c r="T59">
        <f>INDEX(Proj2019[POINTS],MATCH(_xlfn.SWITCH(Proj2019[[#This Row],[POS]],"QB","QB14","TE","TE14","RB","RB34","WR","WR35"),Proj2019[POSRK],0))</f>
        <v>117.76000000000002</v>
      </c>
      <c r="U59">
        <f>(Proj2019[[#This Row],[POINTS]]-Proj2019[[#This Row],[RLEVEL]])/16</f>
        <v>1.7381250000000001</v>
      </c>
      <c r="V59" s="60">
        <f>MAX($Y$7*Proj2019[[#This Row],[VARG]],0)+1</f>
        <v>19.722786859733517</v>
      </c>
      <c r="W59" s="1" t="str">
        <f>IF(INDEX(players[years_exp],MATCH(Proj2019[[#This Row],[PLAYER]],players[full_name],0))=0,"Rookie","")</f>
        <v>Rookie</v>
      </c>
      <c r="X59" s="1"/>
    </row>
    <row r="60" spans="2:24" x14ac:dyDescent="0.3">
      <c r="B60" t="s">
        <v>8923</v>
      </c>
      <c r="C60" t="s">
        <v>11823</v>
      </c>
      <c r="D60" t="s">
        <v>323</v>
      </c>
      <c r="E60" t="s">
        <v>11606</v>
      </c>
      <c r="F60" t="s">
        <v>11607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60.5</v>
      </c>
      <c r="P60">
        <v>754.1</v>
      </c>
      <c r="Q60">
        <v>5.9</v>
      </c>
      <c r="R60">
        <v>0.4</v>
      </c>
      <c r="S6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110.01000000000002</v>
      </c>
      <c r="T60">
        <f>INDEX(Proj2019[POINTS],MATCH(_xlfn.SWITCH(Proj2019[[#This Row],[POS]],"QB","QB14","TE","TE14","RB","RB34","WR","WR35"),Proj2019[POSRK],0))</f>
        <v>82.29</v>
      </c>
      <c r="U60">
        <f>(Proj2019[[#This Row],[POINTS]]-Proj2019[[#This Row],[RLEVEL]])/16</f>
        <v>1.7325000000000008</v>
      </c>
      <c r="V60" s="60">
        <f>MAX($Y$7*Proj2019[[#This Row],[VARG]],0)+1</f>
        <v>19.662195316498142</v>
      </c>
      <c r="W60" s="1" t="str">
        <f>IF(INDEX(players[years_exp],MATCH(Proj2019[[#This Row],[PLAYER]],players[full_name],0))=0,"Rookie","")</f>
        <v/>
      </c>
      <c r="X60" s="1"/>
    </row>
    <row r="61" spans="2:24" x14ac:dyDescent="0.3">
      <c r="B61" t="s">
        <v>3140</v>
      </c>
      <c r="C61" t="s">
        <v>11826</v>
      </c>
      <c r="D61" t="s">
        <v>350</v>
      </c>
      <c r="E61" t="s">
        <v>11608</v>
      </c>
      <c r="F61" t="s">
        <v>11609</v>
      </c>
      <c r="G61">
        <v>0</v>
      </c>
      <c r="H61">
        <v>0</v>
      </c>
      <c r="I61">
        <v>0</v>
      </c>
      <c r="J61">
        <v>0</v>
      </c>
      <c r="K61">
        <v>0</v>
      </c>
      <c r="L61">
        <v>2.7</v>
      </c>
      <c r="M61">
        <v>20.6</v>
      </c>
      <c r="N61">
        <v>0</v>
      </c>
      <c r="O61">
        <v>67.7</v>
      </c>
      <c r="P61">
        <v>956.4</v>
      </c>
      <c r="Q61">
        <v>6.5</v>
      </c>
      <c r="R61">
        <v>0.6</v>
      </c>
      <c r="S6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135.5</v>
      </c>
      <c r="T61">
        <f>INDEX(Proj2019[POINTS],MATCH(_xlfn.SWITCH(Proj2019[[#This Row],[POS]],"QB","QB14","TE","TE14","RB","RB34","WR","WR35"),Proj2019[POSRK],0))</f>
        <v>111.00000000000001</v>
      </c>
      <c r="U61">
        <f>(Proj2019[[#This Row],[POINTS]]-Proj2019[[#This Row],[RLEVEL]])/16</f>
        <v>1.5312499999999991</v>
      </c>
      <c r="V61" s="60">
        <f>MAX($Y$7*Proj2019[[#This Row],[VARG]],0)+1</f>
        <v>17.494364547409955</v>
      </c>
      <c r="W61" s="1" t="str">
        <f>IF(INDEX(players[years_exp],MATCH(Proj2019[[#This Row],[PLAYER]],players[full_name],0))=0,"Rookie","")</f>
        <v/>
      </c>
      <c r="X61" s="1"/>
    </row>
    <row r="62" spans="2:24" x14ac:dyDescent="0.3">
      <c r="B62" t="s">
        <v>7479</v>
      </c>
      <c r="C62" t="s">
        <v>11842</v>
      </c>
      <c r="D62" t="s">
        <v>350</v>
      </c>
      <c r="E62" t="s">
        <v>11610</v>
      </c>
      <c r="F62" t="s">
        <v>11611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68.400000000000006</v>
      </c>
      <c r="P62">
        <v>933.1</v>
      </c>
      <c r="Q62">
        <v>6.8</v>
      </c>
      <c r="R62">
        <v>0.5</v>
      </c>
      <c r="S6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133.11000000000001</v>
      </c>
      <c r="T62">
        <f>INDEX(Proj2019[POINTS],MATCH(_xlfn.SWITCH(Proj2019[[#This Row],[POS]],"QB","QB14","TE","TE14","RB","RB34","WR","WR35"),Proj2019[POSRK],0))</f>
        <v>111.00000000000001</v>
      </c>
      <c r="U62">
        <f>(Proj2019[[#This Row],[POINTS]]-Proj2019[[#This Row],[RLEVEL]])/16</f>
        <v>1.381875</v>
      </c>
      <c r="V62" s="60">
        <f>MAX($Y$7*Proj2019[[#This Row],[VARG]],0)+1</f>
        <v>15.885322454825891</v>
      </c>
      <c r="W62" s="1" t="str">
        <f>IF(INDEX(players[years_exp],MATCH(Proj2019[[#This Row],[PLAYER]],players[full_name],0))=0,"Rookie","")</f>
        <v/>
      </c>
      <c r="X62" s="1"/>
    </row>
    <row r="63" spans="2:24" x14ac:dyDescent="0.3">
      <c r="B63" t="s">
        <v>1722</v>
      </c>
      <c r="C63" t="s">
        <v>11824</v>
      </c>
      <c r="D63" t="s">
        <v>323</v>
      </c>
      <c r="E63" t="s">
        <v>11612</v>
      </c>
      <c r="F63" t="s">
        <v>11613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54.1</v>
      </c>
      <c r="P63">
        <v>691.7</v>
      </c>
      <c r="Q63">
        <v>5.8</v>
      </c>
      <c r="R63">
        <v>0.5</v>
      </c>
      <c r="S6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102.97</v>
      </c>
      <c r="T63">
        <f>INDEX(Proj2019[POINTS],MATCH(_xlfn.SWITCH(Proj2019[[#This Row],[POS]],"QB","QB14","TE","TE14","RB","RB34","WR","WR35"),Proj2019[POSRK],0))</f>
        <v>82.29</v>
      </c>
      <c r="U63">
        <f>(Proj2019[[#This Row],[POINTS]]-Proj2019[[#This Row],[RLEVEL]])/16</f>
        <v>1.2924999999999995</v>
      </c>
      <c r="V63" s="60">
        <f>MAX($Y$7*Proj2019[[#This Row],[VARG]],0)+1</f>
        <v>14.92259015675257</v>
      </c>
      <c r="W63" s="1" t="str">
        <f>IF(INDEX(players[years_exp],MATCH(Proj2019[[#This Row],[PLAYER]],players[full_name],0))=0,"Rookie","")</f>
        <v/>
      </c>
      <c r="X63" s="1"/>
    </row>
    <row r="64" spans="2:24" x14ac:dyDescent="0.3">
      <c r="B64" t="s">
        <v>1139</v>
      </c>
      <c r="C64" t="s">
        <v>11846</v>
      </c>
      <c r="D64" t="s">
        <v>453</v>
      </c>
      <c r="E64" t="s">
        <v>11614</v>
      </c>
      <c r="F64" t="s">
        <v>11615</v>
      </c>
      <c r="G64">
        <v>0</v>
      </c>
      <c r="H64">
        <v>0</v>
      </c>
      <c r="I64">
        <v>0</v>
      </c>
      <c r="J64">
        <v>0</v>
      </c>
      <c r="K64">
        <v>0</v>
      </c>
      <c r="L64">
        <v>74.2</v>
      </c>
      <c r="M64">
        <v>310.10000000000002</v>
      </c>
      <c r="N64">
        <v>2.8</v>
      </c>
      <c r="O64">
        <v>74.2</v>
      </c>
      <c r="P64">
        <v>654.4</v>
      </c>
      <c r="Q64">
        <v>4.3</v>
      </c>
      <c r="R64">
        <v>0.5</v>
      </c>
      <c r="S6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138.05000000000001</v>
      </c>
      <c r="T64">
        <f>INDEX(Proj2019[POINTS],MATCH(_xlfn.SWITCH(Proj2019[[#This Row],[POS]],"QB","QB14","TE","TE14","RB","RB34","WR","WR35"),Proj2019[POSRK],0))</f>
        <v>117.76000000000002</v>
      </c>
      <c r="U64">
        <f>(Proj2019[[#This Row],[POINTS]]-Proj2019[[#This Row],[RLEVEL]])/16</f>
        <v>1.2681249999999995</v>
      </c>
      <c r="V64" s="60">
        <f>MAX($Y$7*Proj2019[[#This Row],[VARG]],0)+1</f>
        <v>14.660026802732574</v>
      </c>
      <c r="W64" s="1" t="str">
        <f>IF(INDEX(players[years_exp],MATCH(Proj2019[[#This Row],[PLAYER]],players[full_name],0))=0,"Rookie","")</f>
        <v/>
      </c>
      <c r="X64" s="1"/>
    </row>
    <row r="65" spans="2:24" x14ac:dyDescent="0.3">
      <c r="B65" t="s">
        <v>1677</v>
      </c>
      <c r="C65" t="s">
        <v>11827</v>
      </c>
      <c r="D65" t="s">
        <v>313</v>
      </c>
      <c r="E65" t="s">
        <v>11616</v>
      </c>
      <c r="F65" t="s">
        <v>11564</v>
      </c>
      <c r="G65">
        <v>584.9</v>
      </c>
      <c r="H65">
        <v>394.5</v>
      </c>
      <c r="I65" s="59">
        <v>4630.7</v>
      </c>
      <c r="J65">
        <v>30.1</v>
      </c>
      <c r="K65">
        <v>10.6</v>
      </c>
      <c r="L65">
        <v>48.2</v>
      </c>
      <c r="M65">
        <v>132.6</v>
      </c>
      <c r="N65">
        <v>1.5</v>
      </c>
      <c r="O65">
        <v>0</v>
      </c>
      <c r="P65">
        <v>0</v>
      </c>
      <c r="Q65">
        <v>0</v>
      </c>
      <c r="R65">
        <v>2</v>
      </c>
      <c r="S6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302.68800000000005</v>
      </c>
      <c r="T65">
        <f>INDEX(Proj2019[POINTS],MATCH(_xlfn.SWITCH(Proj2019[[#This Row],[POS]],"QB","QB14","TE","TE14","RB","RB34","WR","WR35"),Proj2019[POSRK],0))</f>
        <v>282.82</v>
      </c>
      <c r="U65">
        <f>(Proj2019[[#This Row],[POINTS]]-Proj2019[[#This Row],[RLEVEL]])/16</f>
        <v>1.2417500000000032</v>
      </c>
      <c r="V65" s="60">
        <f>MAX($Y$7*Proj2019[[#This Row],[VARG]],0)+1</f>
        <v>14.375919788895594</v>
      </c>
      <c r="W65" s="1" t="str">
        <f>IF(INDEX(players[years_exp],MATCH(Proj2019[[#This Row],[PLAYER]],players[full_name],0))=0,"Rookie","")</f>
        <v/>
      </c>
      <c r="X65" s="1"/>
    </row>
    <row r="66" spans="2:24" x14ac:dyDescent="0.3">
      <c r="B66" t="s">
        <v>6996</v>
      </c>
      <c r="C66" t="s">
        <v>11824</v>
      </c>
      <c r="D66" t="s">
        <v>350</v>
      </c>
      <c r="E66" t="s">
        <v>11617</v>
      </c>
      <c r="F66" t="s">
        <v>11618</v>
      </c>
      <c r="G66">
        <v>0</v>
      </c>
      <c r="H66">
        <v>0</v>
      </c>
      <c r="I66">
        <v>0</v>
      </c>
      <c r="J66">
        <v>0</v>
      </c>
      <c r="K66">
        <v>0</v>
      </c>
      <c r="L66">
        <v>4</v>
      </c>
      <c r="M66">
        <v>19.8</v>
      </c>
      <c r="N66">
        <v>0.3</v>
      </c>
      <c r="O66">
        <v>55.8</v>
      </c>
      <c r="P66">
        <v>821.3</v>
      </c>
      <c r="Q66">
        <v>7.4</v>
      </c>
      <c r="R66">
        <v>0.4</v>
      </c>
      <c r="S6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129.51</v>
      </c>
      <c r="T66">
        <f>INDEX(Proj2019[POINTS],MATCH(_xlfn.SWITCH(Proj2019[[#This Row],[POS]],"QB","QB14","TE","TE14","RB","RB34","WR","WR35"),Proj2019[POSRK],0))</f>
        <v>111.00000000000001</v>
      </c>
      <c r="U66">
        <f>(Proj2019[[#This Row],[POINTS]]-Proj2019[[#This Row],[RLEVEL]])/16</f>
        <v>1.1568749999999985</v>
      </c>
      <c r="V66" s="60">
        <f>MAX($Y$7*Proj2019[[#This Row],[VARG]],0)+1</f>
        <v>13.461660725410534</v>
      </c>
      <c r="W66" s="1" t="str">
        <f>IF(INDEX(players[years_exp],MATCH(Proj2019[[#This Row],[PLAYER]],players[full_name],0))=0,"Rookie","")</f>
        <v/>
      </c>
      <c r="X66" s="1"/>
    </row>
    <row r="67" spans="2:24" x14ac:dyDescent="0.3">
      <c r="B67" t="s">
        <v>1092</v>
      </c>
      <c r="C67" t="s">
        <v>11822</v>
      </c>
      <c r="D67" t="s">
        <v>313</v>
      </c>
      <c r="E67" t="s">
        <v>11619</v>
      </c>
      <c r="F67" t="s">
        <v>11564</v>
      </c>
      <c r="G67">
        <v>513.5</v>
      </c>
      <c r="H67">
        <v>336.6</v>
      </c>
      <c r="I67" s="59">
        <v>3776.9</v>
      </c>
      <c r="J67">
        <v>25</v>
      </c>
      <c r="K67">
        <v>13.8</v>
      </c>
      <c r="L67">
        <v>113.1</v>
      </c>
      <c r="M67">
        <v>543.5</v>
      </c>
      <c r="N67">
        <v>4.4000000000000004</v>
      </c>
      <c r="O67">
        <v>0</v>
      </c>
      <c r="P67">
        <v>0</v>
      </c>
      <c r="Q67">
        <v>0</v>
      </c>
      <c r="R67">
        <v>1.7</v>
      </c>
      <c r="S6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300.82600000000002</v>
      </c>
      <c r="T67">
        <f>INDEX(Proj2019[POINTS],MATCH(_xlfn.SWITCH(Proj2019[[#This Row],[POS]],"QB","QB14","TE","TE14","RB","RB34","WR","WR35"),Proj2019[POSRK],0))</f>
        <v>282.82</v>
      </c>
      <c r="U67">
        <f>(Proj2019[[#This Row],[POINTS]]-Proj2019[[#This Row],[RLEVEL]])/16</f>
        <v>1.1253750000000018</v>
      </c>
      <c r="V67" s="60">
        <f>MAX($Y$7*Proj2019[[#This Row],[VARG]],0)+1</f>
        <v>13.122348083292421</v>
      </c>
      <c r="W67" s="1" t="str">
        <f>IF(INDEX(players[years_exp],MATCH(Proj2019[[#This Row],[PLAYER]],players[full_name],0))=0,"Rookie","")</f>
        <v/>
      </c>
      <c r="X67" s="1"/>
    </row>
    <row r="68" spans="2:24" x14ac:dyDescent="0.3">
      <c r="B68" t="s">
        <v>2173</v>
      </c>
      <c r="C68" t="s">
        <v>11843</v>
      </c>
      <c r="D68" t="s">
        <v>323</v>
      </c>
      <c r="E68" t="s">
        <v>11620</v>
      </c>
      <c r="F68" t="s">
        <v>11621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51.9</v>
      </c>
      <c r="P68">
        <v>585.20000000000005</v>
      </c>
      <c r="Q68">
        <v>6.7</v>
      </c>
      <c r="R68">
        <v>0.4</v>
      </c>
      <c r="S6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97.920000000000016</v>
      </c>
      <c r="T68">
        <f>INDEX(Proj2019[POINTS],MATCH(_xlfn.SWITCH(Proj2019[[#This Row],[POS]],"QB","QB14","TE","TE14","RB","RB34","WR","WR35"),Proj2019[POSRK],0))</f>
        <v>82.29</v>
      </c>
      <c r="U68">
        <f>(Proj2019[[#This Row],[POINTS]]-Proj2019[[#This Row],[RLEVEL]])/16</f>
        <v>0.9768750000000006</v>
      </c>
      <c r="V68" s="60">
        <f>MAX($Y$7*Proj2019[[#This Row],[VARG]],0)+1</f>
        <v>11.522731341878282</v>
      </c>
      <c r="W68" s="1" t="str">
        <f>IF(INDEX(players[years_exp],MATCH(Proj2019[[#This Row],[PLAYER]],players[full_name],0))=0,"Rookie","")</f>
        <v/>
      </c>
      <c r="X68" s="1"/>
    </row>
    <row r="69" spans="2:24" x14ac:dyDescent="0.3">
      <c r="B69" t="s">
        <v>10138</v>
      </c>
      <c r="C69" t="s">
        <v>11826</v>
      </c>
      <c r="D69" t="s">
        <v>350</v>
      </c>
      <c r="E69" t="s">
        <v>11622</v>
      </c>
      <c r="F69" t="s">
        <v>11623</v>
      </c>
      <c r="G69">
        <v>0</v>
      </c>
      <c r="H69">
        <v>0</v>
      </c>
      <c r="I69">
        <v>0</v>
      </c>
      <c r="J69">
        <v>0</v>
      </c>
      <c r="K69">
        <v>0</v>
      </c>
      <c r="L69">
        <v>9.6</v>
      </c>
      <c r="M69">
        <v>67.8</v>
      </c>
      <c r="N69">
        <v>0.7</v>
      </c>
      <c r="O69">
        <v>50.5</v>
      </c>
      <c r="P69">
        <v>803.2</v>
      </c>
      <c r="Q69">
        <v>6</v>
      </c>
      <c r="R69">
        <v>0.4</v>
      </c>
      <c r="S6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126.50000000000001</v>
      </c>
      <c r="T69">
        <f>INDEX(Proj2019[POINTS],MATCH(_xlfn.SWITCH(Proj2019[[#This Row],[POS]],"QB","QB14","TE","TE14","RB","RB34","WR","WR35"),Proj2019[POSRK],0))</f>
        <v>111.00000000000001</v>
      </c>
      <c r="U69">
        <f>(Proj2019[[#This Row],[POINTS]]-Proj2019[[#This Row],[RLEVEL]])/16</f>
        <v>0.96875</v>
      </c>
      <c r="V69" s="60">
        <f>MAX($Y$7*Proj2019[[#This Row],[VARG]],0)+1</f>
        <v>11.435210223871611</v>
      </c>
      <c r="W69" s="1" t="str">
        <f>IF(INDEX(players[years_exp],MATCH(Proj2019[[#This Row],[PLAYER]],players[full_name],0))=0,"Rookie","")</f>
        <v/>
      </c>
      <c r="X69" s="1"/>
    </row>
    <row r="70" spans="2:24" x14ac:dyDescent="0.3">
      <c r="B70" t="s">
        <v>482</v>
      </c>
      <c r="C70" t="s">
        <v>11827</v>
      </c>
      <c r="D70" t="s">
        <v>350</v>
      </c>
      <c r="E70" t="s">
        <v>11624</v>
      </c>
      <c r="F70" t="s">
        <v>11625</v>
      </c>
      <c r="G70">
        <v>0</v>
      </c>
      <c r="H70">
        <v>0</v>
      </c>
      <c r="I70">
        <v>0</v>
      </c>
      <c r="J70">
        <v>0</v>
      </c>
      <c r="K70">
        <v>0</v>
      </c>
      <c r="L70">
        <v>5.5</v>
      </c>
      <c r="M70">
        <v>28.9</v>
      </c>
      <c r="N70">
        <v>0</v>
      </c>
      <c r="O70">
        <v>64.5</v>
      </c>
      <c r="P70">
        <v>813</v>
      </c>
      <c r="Q70">
        <v>7.1</v>
      </c>
      <c r="R70">
        <v>0.5</v>
      </c>
      <c r="S7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125.79</v>
      </c>
      <c r="T70">
        <f>INDEX(Proj2019[POINTS],MATCH(_xlfn.SWITCH(Proj2019[[#This Row],[POS]],"QB","QB14","TE","TE14","RB","RB34","WR","WR35"),Proj2019[POSRK],0))</f>
        <v>111.00000000000001</v>
      </c>
      <c r="U70">
        <f>(Proj2019[[#This Row],[POINTS]]-Proj2019[[#This Row],[RLEVEL]])/16</f>
        <v>0.9243749999999995</v>
      </c>
      <c r="V70" s="60">
        <f>MAX($Y$7*Proj2019[[#This Row],[VARG]],0)+1</f>
        <v>10.957210271681358</v>
      </c>
      <c r="W70" s="1" t="str">
        <f>IF(INDEX(players[years_exp],MATCH(Proj2019[[#This Row],[PLAYER]],players[full_name],0))=0,"Rookie","")</f>
        <v/>
      </c>
      <c r="X70" s="1"/>
    </row>
    <row r="71" spans="2:24" x14ac:dyDescent="0.3">
      <c r="B71" s="45" t="s">
        <v>5319</v>
      </c>
      <c r="C71" s="45" t="s">
        <v>11825</v>
      </c>
      <c r="D71" s="45" t="s">
        <v>350</v>
      </c>
      <c r="E71" s="45" t="s">
        <v>11626</v>
      </c>
      <c r="F71" s="45" t="s">
        <v>11627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3.1</v>
      </c>
      <c r="M71" s="45">
        <v>11.4</v>
      </c>
      <c r="N71" s="45">
        <v>0</v>
      </c>
      <c r="O71" s="45">
        <v>58.3</v>
      </c>
      <c r="P71" s="45">
        <v>856.1</v>
      </c>
      <c r="Q71" s="45">
        <v>6.6</v>
      </c>
      <c r="R71" s="45">
        <v>0.9</v>
      </c>
      <c r="S71" s="4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124.55000000000001</v>
      </c>
      <c r="T71">
        <f>INDEX(Proj2019[POINTS],MATCH(_xlfn.SWITCH(Proj2019[[#This Row],[POS]],"QB","QB14","TE","TE14","RB","RB34","WR","WR35"),Proj2019[POSRK],0))</f>
        <v>111.00000000000001</v>
      </c>
      <c r="U71">
        <f>(Proj2019[[#This Row],[POINTS]]-Proj2019[[#This Row],[RLEVEL]])/16</f>
        <v>0.84687499999999982</v>
      </c>
      <c r="V71" s="60">
        <f>MAX($Y$7*Proj2019[[#This Row],[VARG]],0)+1</f>
        <v>10.122393453771632</v>
      </c>
      <c r="W71" s="1" t="str">
        <f>IF(INDEX(players[years_exp],MATCH(Proj2019[[#This Row],[PLAYER]],players[full_name],0))=0,"Rookie","")</f>
        <v/>
      </c>
      <c r="X71" s="1"/>
    </row>
    <row r="72" spans="2:24" x14ac:dyDescent="0.3">
      <c r="B72" t="s">
        <v>8145</v>
      </c>
      <c r="C72" t="s">
        <v>11833</v>
      </c>
      <c r="D72" t="s">
        <v>350</v>
      </c>
      <c r="E72" t="s">
        <v>11628</v>
      </c>
      <c r="F72" t="s">
        <v>11629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3.5</v>
      </c>
      <c r="N72">
        <v>0</v>
      </c>
      <c r="O72">
        <v>70.8</v>
      </c>
      <c r="P72">
        <v>919.8</v>
      </c>
      <c r="Q72">
        <v>5.5</v>
      </c>
      <c r="R72">
        <v>0.4</v>
      </c>
      <c r="S7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124.53</v>
      </c>
      <c r="T72">
        <f>INDEX(Proj2019[POINTS],MATCH(_xlfn.SWITCH(Proj2019[[#This Row],[POS]],"QB","QB14","TE","TE14","RB","RB34","WR","WR35"),Proj2019[POSRK],0))</f>
        <v>111.00000000000001</v>
      </c>
      <c r="U72">
        <f>(Proj2019[[#This Row],[POINTS]]-Proj2019[[#This Row],[RLEVEL]])/16</f>
        <v>0.84562499999999918</v>
      </c>
      <c r="V72" s="60">
        <f>MAX($Y$7*Proj2019[[#This Row],[VARG]],0)+1</f>
        <v>10.108928666385985</v>
      </c>
      <c r="W72" s="1" t="str">
        <f>IF(INDEX(players[years_exp],MATCH(Proj2019[[#This Row],[PLAYER]],players[full_name],0))=0,"Rookie","")</f>
        <v/>
      </c>
      <c r="X72" s="1"/>
    </row>
    <row r="73" spans="2:24" x14ac:dyDescent="0.3">
      <c r="B73" t="s">
        <v>8241</v>
      </c>
      <c r="C73" t="s">
        <v>11850</v>
      </c>
      <c r="D73" t="s">
        <v>453</v>
      </c>
      <c r="E73" t="s">
        <v>11630</v>
      </c>
      <c r="F73" t="s">
        <v>11631</v>
      </c>
      <c r="G73">
        <v>0</v>
      </c>
      <c r="H73">
        <v>0</v>
      </c>
      <c r="I73">
        <v>0</v>
      </c>
      <c r="J73">
        <v>0</v>
      </c>
      <c r="K73">
        <v>0</v>
      </c>
      <c r="L73">
        <v>175.5</v>
      </c>
      <c r="M73">
        <v>745.7</v>
      </c>
      <c r="N73">
        <v>5.3</v>
      </c>
      <c r="O73">
        <v>24.8</v>
      </c>
      <c r="P73">
        <v>214.5</v>
      </c>
      <c r="Q73">
        <v>0.9</v>
      </c>
      <c r="R73">
        <v>1.6</v>
      </c>
      <c r="S7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130.02000000000001</v>
      </c>
      <c r="T73">
        <f>INDEX(Proj2019[POINTS],MATCH(_xlfn.SWITCH(Proj2019[[#This Row],[POS]],"QB","QB14","TE","TE14","RB","RB34","WR","WR35"),Proj2019[POSRK],0))</f>
        <v>117.76000000000002</v>
      </c>
      <c r="U73">
        <f>(Proj2019[[#This Row],[POINTS]]-Proj2019[[#This Row],[RLEVEL]])/16</f>
        <v>0.76624999999999943</v>
      </c>
      <c r="V73" s="60">
        <f>MAX($Y$7*Proj2019[[#This Row],[VARG]],0)+1</f>
        <v>9.2539146673977974</v>
      </c>
      <c r="W73" s="1" t="str">
        <f>IF(INDEX(players[years_exp],MATCH(Proj2019[[#This Row],[PLAYER]],players[full_name],0))=0,"Rookie","")</f>
        <v/>
      </c>
      <c r="X73" s="1"/>
    </row>
    <row r="74" spans="2:24" x14ac:dyDescent="0.3">
      <c r="B74" t="s">
        <v>8403</v>
      </c>
      <c r="C74" t="s">
        <v>11822</v>
      </c>
      <c r="D74" t="s">
        <v>350</v>
      </c>
      <c r="E74" t="s">
        <v>11632</v>
      </c>
      <c r="F74" t="s">
        <v>11633</v>
      </c>
      <c r="G74">
        <v>0</v>
      </c>
      <c r="H74">
        <v>0</v>
      </c>
      <c r="I74">
        <v>0</v>
      </c>
      <c r="J74">
        <v>0</v>
      </c>
      <c r="K74">
        <v>0</v>
      </c>
      <c r="L74">
        <v>13</v>
      </c>
      <c r="M74">
        <v>126.8</v>
      </c>
      <c r="N74">
        <v>0.1</v>
      </c>
      <c r="O74">
        <v>63.3</v>
      </c>
      <c r="P74">
        <v>869.4</v>
      </c>
      <c r="Q74">
        <v>4.3</v>
      </c>
      <c r="R74">
        <v>1.6</v>
      </c>
      <c r="S7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122.82</v>
      </c>
      <c r="T74">
        <f>INDEX(Proj2019[POINTS],MATCH(_xlfn.SWITCH(Proj2019[[#This Row],[POS]],"QB","QB14","TE","TE14","RB","RB34","WR","WR35"),Proj2019[POSRK],0))</f>
        <v>111.00000000000001</v>
      </c>
      <c r="U74">
        <f>(Proj2019[[#This Row],[POINTS]]-Proj2019[[#This Row],[RLEVEL]])/16</f>
        <v>0.73874999999999869</v>
      </c>
      <c r="V74" s="60">
        <f>MAX($Y$7*Proj2019[[#This Row],[VARG]],0)+1</f>
        <v>8.9576893449136925</v>
      </c>
      <c r="W74" s="1" t="str">
        <f>IF(INDEX(players[years_exp],MATCH(Proj2019[[#This Row],[PLAYER]],players[full_name],0))=0,"Rookie","")</f>
        <v/>
      </c>
      <c r="X74" s="1"/>
    </row>
    <row r="75" spans="2:24" x14ac:dyDescent="0.3">
      <c r="B75" s="45" t="s">
        <v>4562</v>
      </c>
      <c r="C75" s="45" t="s">
        <v>11849</v>
      </c>
      <c r="D75" s="45" t="s">
        <v>453</v>
      </c>
      <c r="E75" s="45" t="s">
        <v>11634</v>
      </c>
      <c r="F75" s="45" t="s">
        <v>11635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97.7</v>
      </c>
      <c r="M75" s="45">
        <v>396.3</v>
      </c>
      <c r="N75" s="45">
        <v>2.5</v>
      </c>
      <c r="O75" s="45">
        <v>63.4</v>
      </c>
      <c r="P75" s="45">
        <v>587.1</v>
      </c>
      <c r="Q75" s="45">
        <v>3.2</v>
      </c>
      <c r="R75" s="45">
        <v>1.6</v>
      </c>
      <c r="S75" s="4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129.34000000000003</v>
      </c>
      <c r="T75">
        <f>INDEX(Proj2019[POINTS],MATCH(_xlfn.SWITCH(Proj2019[[#This Row],[POS]],"QB","QB14","TE","TE14","RB","RB34","WR","WR35"),Proj2019[POSRK],0))</f>
        <v>117.76000000000002</v>
      </c>
      <c r="U75">
        <f>(Proj2019[[#This Row],[POINTS]]-Proj2019[[#This Row],[RLEVEL]])/16</f>
        <v>0.72375000000000078</v>
      </c>
      <c r="V75" s="60">
        <f>MAX($Y$7*Proj2019[[#This Row],[VARG]],0)+1</f>
        <v>8.7961118962860247</v>
      </c>
      <c r="W75" s="1" t="str">
        <f>IF(INDEX(players[years_exp],MATCH(Proj2019[[#This Row],[PLAYER]],players[full_name],0))=0,"Rookie","")</f>
        <v/>
      </c>
      <c r="X75" s="1"/>
    </row>
    <row r="76" spans="2:24" x14ac:dyDescent="0.3">
      <c r="B76" t="s">
        <v>10289</v>
      </c>
      <c r="C76" t="s">
        <v>11849</v>
      </c>
      <c r="D76" t="s">
        <v>350</v>
      </c>
      <c r="E76" t="s">
        <v>11636</v>
      </c>
      <c r="F76" t="s">
        <v>11637</v>
      </c>
      <c r="G76">
        <v>0</v>
      </c>
      <c r="H76">
        <v>0</v>
      </c>
      <c r="I76">
        <v>0</v>
      </c>
      <c r="J76">
        <v>0</v>
      </c>
      <c r="K76">
        <v>0</v>
      </c>
      <c r="L76">
        <v>0.5</v>
      </c>
      <c r="M76">
        <v>2.9</v>
      </c>
      <c r="N76">
        <v>0.1</v>
      </c>
      <c r="O76">
        <v>63.9</v>
      </c>
      <c r="P76">
        <v>888.5</v>
      </c>
      <c r="Q76">
        <v>5.6</v>
      </c>
      <c r="R76">
        <v>0.5</v>
      </c>
      <c r="S7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122.34</v>
      </c>
      <c r="T76">
        <f>INDEX(Proj2019[POINTS],MATCH(_xlfn.SWITCH(Proj2019[[#This Row],[POS]],"QB","QB14","TE","TE14","RB","RB34","WR","WR35"),Proj2019[POSRK],0))</f>
        <v>111.00000000000001</v>
      </c>
      <c r="U76">
        <f>(Proj2019[[#This Row],[POINTS]]-Proj2019[[#This Row],[RLEVEL]])/16</f>
        <v>0.70874999999999932</v>
      </c>
      <c r="V76" s="60">
        <f>MAX($Y$7*Proj2019[[#This Row],[VARG]],0)+1</f>
        <v>8.6345344476583197</v>
      </c>
      <c r="W76" s="1" t="str">
        <f>IF(INDEX(players[years_exp],MATCH(Proj2019[[#This Row],[PLAYER]],players[full_name],0))=0,"Rookie","")</f>
        <v/>
      </c>
      <c r="X76" s="1"/>
    </row>
    <row r="77" spans="2:24" x14ac:dyDescent="0.3">
      <c r="B77" t="s">
        <v>9921</v>
      </c>
      <c r="C77" t="s">
        <v>11839</v>
      </c>
      <c r="D77" t="s">
        <v>453</v>
      </c>
      <c r="E77" t="s">
        <v>11638</v>
      </c>
      <c r="F77" t="s">
        <v>11639</v>
      </c>
      <c r="G77">
        <v>0</v>
      </c>
      <c r="H77">
        <v>0</v>
      </c>
      <c r="I77">
        <v>0</v>
      </c>
      <c r="J77">
        <v>0</v>
      </c>
      <c r="K77">
        <v>0</v>
      </c>
      <c r="L77">
        <v>159.9</v>
      </c>
      <c r="M77">
        <v>716.3</v>
      </c>
      <c r="N77">
        <v>4.5</v>
      </c>
      <c r="O77">
        <v>26</v>
      </c>
      <c r="P77">
        <v>230.7</v>
      </c>
      <c r="Q77">
        <v>1.4</v>
      </c>
      <c r="R77">
        <v>0.9</v>
      </c>
      <c r="S7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128.29999999999998</v>
      </c>
      <c r="T77">
        <f>INDEX(Proj2019[POINTS],MATCH(_xlfn.SWITCH(Proj2019[[#This Row],[POS]],"QB","QB14","TE","TE14","RB","RB34","WR","WR35"),Proj2019[POSRK],0))</f>
        <v>117.76000000000002</v>
      </c>
      <c r="U77">
        <f>(Proj2019[[#This Row],[POINTS]]-Proj2019[[#This Row],[RLEVEL]])/16</f>
        <v>0.65874999999999773</v>
      </c>
      <c r="V77" s="60">
        <f>MAX($Y$7*Proj2019[[#This Row],[VARG]],0)+1</f>
        <v>8.0959429522326722</v>
      </c>
      <c r="W77" s="1" t="str">
        <f>IF(INDEX(players[years_exp],MATCH(Proj2019[[#This Row],[PLAYER]],players[full_name],0))=0,"Rookie","")</f>
        <v/>
      </c>
      <c r="X77" s="1"/>
    </row>
    <row r="78" spans="2:24" x14ac:dyDescent="0.3">
      <c r="B78" t="s">
        <v>8763</v>
      </c>
      <c r="C78" t="s">
        <v>11838</v>
      </c>
      <c r="D78" t="s">
        <v>323</v>
      </c>
      <c r="E78" t="s">
        <v>11640</v>
      </c>
      <c r="F78" t="s">
        <v>11641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54.1</v>
      </c>
      <c r="P78">
        <v>635.1</v>
      </c>
      <c r="Q78">
        <v>4.8</v>
      </c>
      <c r="R78">
        <v>0.4</v>
      </c>
      <c r="S7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91.51</v>
      </c>
      <c r="T78">
        <f>INDEX(Proj2019[POINTS],MATCH(_xlfn.SWITCH(Proj2019[[#This Row],[POS]],"QB","QB14","TE","TE14","RB","RB34","WR","WR35"),Proj2019[POSRK],0))</f>
        <v>82.29</v>
      </c>
      <c r="U78">
        <f>(Proj2019[[#This Row],[POINTS]]-Proj2019[[#This Row],[RLEVEL]])/16</f>
        <v>0.57624999999999993</v>
      </c>
      <c r="V78" s="60">
        <f>MAX($Y$7*Proj2019[[#This Row],[VARG]],0)+1</f>
        <v>7.2072669847804027</v>
      </c>
      <c r="W78" s="1" t="str">
        <f>IF(INDEX(players[years_exp],MATCH(Proj2019[[#This Row],[PLAYER]],players[full_name],0))=0,"Rookie","")</f>
        <v/>
      </c>
      <c r="X78" s="1"/>
    </row>
    <row r="79" spans="2:24" x14ac:dyDescent="0.3">
      <c r="B79" t="s">
        <v>7264</v>
      </c>
      <c r="C79" t="s">
        <v>11838</v>
      </c>
      <c r="D79" t="s">
        <v>350</v>
      </c>
      <c r="E79" t="s">
        <v>11642</v>
      </c>
      <c r="F79" t="s">
        <v>11643</v>
      </c>
      <c r="G79">
        <v>0</v>
      </c>
      <c r="H79">
        <v>0</v>
      </c>
      <c r="I79">
        <v>0</v>
      </c>
      <c r="J79">
        <v>0</v>
      </c>
      <c r="K79">
        <v>0</v>
      </c>
      <c r="L79">
        <v>3.2</v>
      </c>
      <c r="M79">
        <v>29.3</v>
      </c>
      <c r="N79">
        <v>0.3</v>
      </c>
      <c r="O79">
        <v>73.400000000000006</v>
      </c>
      <c r="P79">
        <v>867.6</v>
      </c>
      <c r="Q79">
        <v>4.9000000000000004</v>
      </c>
      <c r="R79">
        <v>0.5</v>
      </c>
      <c r="S7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119.89000000000001</v>
      </c>
      <c r="T79">
        <f>INDEX(Proj2019[POINTS],MATCH(_xlfn.SWITCH(Proj2019[[#This Row],[POS]],"QB","QB14","TE","TE14","RB","RB34","WR","WR35"),Proj2019[POSRK],0))</f>
        <v>111.00000000000001</v>
      </c>
      <c r="U79">
        <f>(Proj2019[[#This Row],[POINTS]]-Proj2019[[#This Row],[RLEVEL]])/16</f>
        <v>0.55562500000000004</v>
      </c>
      <c r="V79" s="60">
        <f>MAX($Y$7*Proj2019[[#This Row],[VARG]],0)+1</f>
        <v>6.9850979929173311</v>
      </c>
      <c r="W79" s="1" t="str">
        <f>IF(INDEX(players[years_exp],MATCH(Proj2019[[#This Row],[PLAYER]],players[full_name],0))=0,"Rookie","")</f>
        <v/>
      </c>
      <c r="X79" s="1"/>
    </row>
    <row r="80" spans="2:24" x14ac:dyDescent="0.3">
      <c r="B80" t="s">
        <v>2898</v>
      </c>
      <c r="C80" t="s">
        <v>11823</v>
      </c>
      <c r="D80" t="s">
        <v>313</v>
      </c>
      <c r="E80" t="s">
        <v>11644</v>
      </c>
      <c r="F80" t="s">
        <v>11564</v>
      </c>
      <c r="G80">
        <v>537.9</v>
      </c>
      <c r="H80">
        <v>387.1</v>
      </c>
      <c r="I80" s="59">
        <v>4339.2</v>
      </c>
      <c r="J80">
        <v>30.5</v>
      </c>
      <c r="K80">
        <v>8.8000000000000007</v>
      </c>
      <c r="L80">
        <v>24.8</v>
      </c>
      <c r="M80">
        <v>49.1</v>
      </c>
      <c r="N80">
        <v>1.9</v>
      </c>
      <c r="O80">
        <v>0</v>
      </c>
      <c r="P80">
        <v>0</v>
      </c>
      <c r="Q80">
        <v>0</v>
      </c>
      <c r="R80">
        <v>1.6</v>
      </c>
      <c r="S8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291.07799999999997</v>
      </c>
      <c r="T80">
        <f>INDEX(Proj2019[POINTS],MATCH(_xlfn.SWITCH(Proj2019[[#This Row],[POS]],"QB","QB14","TE","TE14","RB","RB34","WR","WR35"),Proj2019[POSRK],0))</f>
        <v>282.82</v>
      </c>
      <c r="U80">
        <f>(Proj2019[[#This Row],[POINTS]]-Proj2019[[#This Row],[RLEVEL]])/16</f>
        <v>0.51612499999999883</v>
      </c>
      <c r="V80" s="60">
        <f>MAX($Y$7*Proj2019[[#This Row],[VARG]],0)+1</f>
        <v>6.5596107115310689</v>
      </c>
      <c r="W80" s="1" t="str">
        <f>IF(INDEX(players[years_exp],MATCH(Proj2019[[#This Row],[PLAYER]],players[full_name],0))=0,"Rookie","")</f>
        <v/>
      </c>
      <c r="X80" s="1"/>
    </row>
    <row r="81" spans="2:24" x14ac:dyDescent="0.3">
      <c r="B81" t="s">
        <v>3454</v>
      </c>
      <c r="C81" t="s">
        <v>11831</v>
      </c>
      <c r="D81" t="s">
        <v>323</v>
      </c>
      <c r="E81" t="s">
        <v>11645</v>
      </c>
      <c r="F81" t="s">
        <v>11646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56.7</v>
      </c>
      <c r="P81">
        <v>640</v>
      </c>
      <c r="Q81">
        <v>4.4000000000000004</v>
      </c>
      <c r="R81">
        <v>0.5</v>
      </c>
      <c r="S8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89.4</v>
      </c>
      <c r="T81">
        <f>INDEX(Proj2019[POINTS],MATCH(_xlfn.SWITCH(Proj2019[[#This Row],[POS]],"QB","QB14","TE","TE14","RB","RB34","WR","WR35"),Proj2019[POSRK],0))</f>
        <v>82.29</v>
      </c>
      <c r="U81">
        <f>(Proj2019[[#This Row],[POINTS]]-Proj2019[[#This Row],[RLEVEL]])/16</f>
        <v>0.44437499999999996</v>
      </c>
      <c r="V81" s="60">
        <f>MAX($Y$7*Proj2019[[#This Row],[VARG]],0)+1</f>
        <v>5.7867319155952996</v>
      </c>
      <c r="W81" s="1" t="str">
        <f>IF(INDEX(players[years_exp],MATCH(Proj2019[[#This Row],[PLAYER]],players[full_name],0))=0,"Rookie","")</f>
        <v/>
      </c>
      <c r="X81" s="1"/>
    </row>
    <row r="82" spans="2:24" x14ac:dyDescent="0.3">
      <c r="B82" t="s">
        <v>1909</v>
      </c>
      <c r="C82" t="s">
        <v>11837</v>
      </c>
      <c r="D82" t="s">
        <v>313</v>
      </c>
      <c r="E82" t="s">
        <v>11647</v>
      </c>
      <c r="F82" t="s">
        <v>11564</v>
      </c>
      <c r="G82">
        <v>561.20000000000005</v>
      </c>
      <c r="H82">
        <v>357.6</v>
      </c>
      <c r="I82" s="59">
        <v>4433.6000000000004</v>
      </c>
      <c r="J82">
        <v>28.1</v>
      </c>
      <c r="K82">
        <v>16.5</v>
      </c>
      <c r="L82">
        <v>56.9</v>
      </c>
      <c r="M82">
        <v>278.10000000000002</v>
      </c>
      <c r="N82">
        <v>1.6</v>
      </c>
      <c r="O82">
        <v>0</v>
      </c>
      <c r="P82">
        <v>0</v>
      </c>
      <c r="Q82">
        <v>0</v>
      </c>
      <c r="R82">
        <v>2.7</v>
      </c>
      <c r="S8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288.75400000000008</v>
      </c>
      <c r="T82">
        <f>INDEX(Proj2019[POINTS],MATCH(_xlfn.SWITCH(Proj2019[[#This Row],[POS]],"QB","QB14","TE","TE14","RB","RB34","WR","WR35"),Proj2019[POSRK],0))</f>
        <v>282.82</v>
      </c>
      <c r="U82">
        <f>(Proj2019[[#This Row],[POINTS]]-Proj2019[[#This Row],[RLEVEL]])/16</f>
        <v>0.37087500000000517</v>
      </c>
      <c r="V82" s="60">
        <f>MAX($Y$7*Proj2019[[#This Row],[VARG]],0)+1</f>
        <v>4.9950024173196779</v>
      </c>
      <c r="W82" s="1" t="str">
        <f>IF(INDEX(players[years_exp],MATCH(Proj2019[[#This Row],[PLAYER]],players[full_name],0))=0,"Rookie","")</f>
        <v/>
      </c>
      <c r="X82" s="1"/>
    </row>
    <row r="83" spans="2:24" x14ac:dyDescent="0.3">
      <c r="B83" t="s">
        <v>1717</v>
      </c>
      <c r="C83" t="s">
        <v>11831</v>
      </c>
      <c r="D83" t="s">
        <v>313</v>
      </c>
      <c r="E83" t="s">
        <v>11648</v>
      </c>
      <c r="F83" t="s">
        <v>11564</v>
      </c>
      <c r="G83">
        <v>627.20000000000005</v>
      </c>
      <c r="H83">
        <v>412.3</v>
      </c>
      <c r="I83" s="59">
        <v>4710.3999999999996</v>
      </c>
      <c r="J83">
        <v>29.5</v>
      </c>
      <c r="K83">
        <v>15.3</v>
      </c>
      <c r="L83">
        <v>22.5</v>
      </c>
      <c r="M83">
        <v>75.400000000000006</v>
      </c>
      <c r="N83">
        <v>1.4</v>
      </c>
      <c r="O83">
        <v>0</v>
      </c>
      <c r="P83">
        <v>0</v>
      </c>
      <c r="Q83">
        <v>0</v>
      </c>
      <c r="R83">
        <v>1.8</v>
      </c>
      <c r="S8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288.15599999999995</v>
      </c>
      <c r="T83">
        <f>INDEX(Proj2019[POINTS],MATCH(_xlfn.SWITCH(Proj2019[[#This Row],[POS]],"QB","QB14","TE","TE14","RB","RB34","WR","WR35"),Proj2019[POSRK],0))</f>
        <v>282.82</v>
      </c>
      <c r="U83">
        <f>(Proj2019[[#This Row],[POINTS]]-Proj2019[[#This Row],[RLEVEL]])/16</f>
        <v>0.33349999999999724</v>
      </c>
      <c r="V83" s="60">
        <f>MAX($Y$7*Proj2019[[#This Row],[VARG]],0)+1</f>
        <v>4.5924052744889323</v>
      </c>
      <c r="W83" s="1" t="str">
        <f>IF(INDEX(players[years_exp],MATCH(Proj2019[[#This Row],[PLAYER]],players[full_name],0))=0,"Rookie","")</f>
        <v/>
      </c>
      <c r="X83" s="1"/>
    </row>
    <row r="84" spans="2:24" x14ac:dyDescent="0.3">
      <c r="B84" t="s">
        <v>10726</v>
      </c>
      <c r="C84" t="s">
        <v>11832</v>
      </c>
      <c r="D84" t="s">
        <v>313</v>
      </c>
      <c r="E84" t="s">
        <v>11649</v>
      </c>
      <c r="F84" t="s">
        <v>11564</v>
      </c>
      <c r="G84">
        <v>556.4</v>
      </c>
      <c r="H84">
        <v>355.6</v>
      </c>
      <c r="I84" s="59">
        <v>4428.5</v>
      </c>
      <c r="J84">
        <v>30</v>
      </c>
      <c r="K84">
        <v>11.6</v>
      </c>
      <c r="L84">
        <v>31.1</v>
      </c>
      <c r="M84">
        <v>102.7</v>
      </c>
      <c r="N84">
        <v>1.2</v>
      </c>
      <c r="O84">
        <v>0</v>
      </c>
      <c r="P84">
        <v>0</v>
      </c>
      <c r="Q84">
        <v>0</v>
      </c>
      <c r="R84">
        <v>2.2000000000000002</v>
      </c>
      <c r="S8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287.01</v>
      </c>
      <c r="T84">
        <f>INDEX(Proj2019[POINTS],MATCH(_xlfn.SWITCH(Proj2019[[#This Row],[POS]],"QB","QB14","TE","TE14","RB","RB34","WR","WR35"),Proj2019[POSRK],0))</f>
        <v>282.82</v>
      </c>
      <c r="U84">
        <f>(Proj2019[[#This Row],[POINTS]]-Proj2019[[#This Row],[RLEVEL]])/16</f>
        <v>0.26187499999999986</v>
      </c>
      <c r="V84" s="60">
        <f>MAX($Y$7*Proj2019[[#This Row],[VARG]],0)+1</f>
        <v>3.8208729572917437</v>
      </c>
      <c r="W84" s="1" t="str">
        <f>IF(INDEX(players[years_exp],MATCH(Proj2019[[#This Row],[PLAYER]],players[full_name],0))=0,"Rookie","")</f>
        <v/>
      </c>
      <c r="X84" s="1"/>
    </row>
    <row r="85" spans="2:24" x14ac:dyDescent="0.3">
      <c r="B85" t="s">
        <v>8896</v>
      </c>
      <c r="C85" t="s">
        <v>11821</v>
      </c>
      <c r="D85" t="s">
        <v>313</v>
      </c>
      <c r="E85" t="s">
        <v>11650</v>
      </c>
      <c r="F85" t="s">
        <v>11564</v>
      </c>
      <c r="G85">
        <v>522.70000000000005</v>
      </c>
      <c r="H85">
        <v>344.9</v>
      </c>
      <c r="I85" s="59">
        <v>3868</v>
      </c>
      <c r="J85">
        <v>23.8</v>
      </c>
      <c r="K85">
        <v>10.8</v>
      </c>
      <c r="L85">
        <v>68</v>
      </c>
      <c r="M85">
        <v>311.8</v>
      </c>
      <c r="N85">
        <v>5.3</v>
      </c>
      <c r="O85">
        <v>0</v>
      </c>
      <c r="P85">
        <v>0</v>
      </c>
      <c r="Q85">
        <v>0</v>
      </c>
      <c r="R85">
        <v>2.2999999999999998</v>
      </c>
      <c r="S8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286.7</v>
      </c>
      <c r="T85">
        <f>INDEX(Proj2019[POINTS],MATCH(_xlfn.SWITCH(Proj2019[[#This Row],[POS]],"QB","QB14","TE","TE14","RB","RB34","WR","WR35"),Proj2019[POSRK],0))</f>
        <v>282.82</v>
      </c>
      <c r="U85">
        <f>(Proj2019[[#This Row],[POINTS]]-Proj2019[[#This Row],[RLEVEL]])/16</f>
        <v>0.24249999999999972</v>
      </c>
      <c r="V85" s="60">
        <f>MAX($Y$7*Proj2019[[#This Row],[VARG]],0)+1</f>
        <v>3.61216875281431</v>
      </c>
      <c r="W85" s="1" t="str">
        <f>IF(INDEX(players[years_exp],MATCH(Proj2019[[#This Row],[PLAYER]],players[full_name],0))=0,"Rookie","")</f>
        <v/>
      </c>
      <c r="X85" s="1"/>
    </row>
    <row r="86" spans="2:24" x14ac:dyDescent="0.3">
      <c r="B86" s="2" t="s">
        <v>4732</v>
      </c>
      <c r="C86" s="2" t="s">
        <v>11838</v>
      </c>
      <c r="D86" s="2" t="s">
        <v>313</v>
      </c>
      <c r="E86" s="2" t="s">
        <v>11651</v>
      </c>
      <c r="F86" t="s">
        <v>11564</v>
      </c>
      <c r="G86" s="2">
        <v>570.29999999999995</v>
      </c>
      <c r="H86" s="2">
        <v>366.7</v>
      </c>
      <c r="I86" s="61">
        <v>4372.2</v>
      </c>
      <c r="J86" s="2">
        <v>30.4</v>
      </c>
      <c r="K86" s="2">
        <v>14.4</v>
      </c>
      <c r="L86" s="2">
        <v>44.5</v>
      </c>
      <c r="M86" s="2">
        <v>174.1</v>
      </c>
      <c r="N86" s="2">
        <v>0.9</v>
      </c>
      <c r="O86" s="2">
        <v>0</v>
      </c>
      <c r="P86" s="2">
        <v>0</v>
      </c>
      <c r="Q86" s="2">
        <v>0</v>
      </c>
      <c r="R86" s="2">
        <v>2.1</v>
      </c>
      <c r="S86" s="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286.298</v>
      </c>
      <c r="T86">
        <f>INDEX(Proj2019[POINTS],MATCH(_xlfn.SWITCH(Proj2019[[#This Row],[POS]],"QB","QB14","TE","TE14","RB","RB34","WR","WR35"),Proj2019[POSRK],0))</f>
        <v>282.82</v>
      </c>
      <c r="U86">
        <f>(Proj2019[[#This Row],[POINTS]]-Proj2019[[#This Row],[RLEVEL]])/16</f>
        <v>0.21737500000000054</v>
      </c>
      <c r="V86" s="60">
        <f>MAX($Y$7*Proj2019[[#This Row],[VARG]],0)+1</f>
        <v>3.341526526362939</v>
      </c>
      <c r="W86" s="1" t="str">
        <f>IF(INDEX(players[years_exp],MATCH(Proj2019[[#This Row],[PLAYER]],players[full_name],0))=0,"Rookie","")</f>
        <v/>
      </c>
      <c r="X86" s="1"/>
    </row>
    <row r="87" spans="2:24" x14ac:dyDescent="0.3">
      <c r="B87" t="s">
        <v>3915</v>
      </c>
      <c r="C87" t="s">
        <v>11844</v>
      </c>
      <c r="D87" t="s">
        <v>350</v>
      </c>
      <c r="E87" t="s">
        <v>11652</v>
      </c>
      <c r="F87" t="s">
        <v>11653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53.5</v>
      </c>
      <c r="P87">
        <v>798.9</v>
      </c>
      <c r="Q87">
        <v>5.9</v>
      </c>
      <c r="R87">
        <v>0.5</v>
      </c>
      <c r="S8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114.29</v>
      </c>
      <c r="T87">
        <f>INDEX(Proj2019[POINTS],MATCH(_xlfn.SWITCH(Proj2019[[#This Row],[POS]],"QB","QB14","TE","TE14","RB","RB34","WR","WR35"),Proj2019[POSRK],0))</f>
        <v>111.00000000000001</v>
      </c>
      <c r="U87">
        <f>(Proj2019[[#This Row],[POINTS]]-Proj2019[[#This Row],[RLEVEL]])/16</f>
        <v>0.2056249999999995</v>
      </c>
      <c r="V87" s="60">
        <f>MAX($Y$7*Proj2019[[#This Row],[VARG]],0)+1</f>
        <v>3.2149575249379043</v>
      </c>
      <c r="W87" s="1" t="str">
        <f>IF(INDEX(players[years_exp],MATCH(Proj2019[[#This Row],[PLAYER]],players[full_name],0))=0,"Rookie","")</f>
        <v/>
      </c>
      <c r="X87" s="1"/>
    </row>
    <row r="88" spans="2:24" x14ac:dyDescent="0.3">
      <c r="B88" t="s">
        <v>10795</v>
      </c>
      <c r="C88" t="s">
        <v>11841</v>
      </c>
      <c r="D88" t="s">
        <v>313</v>
      </c>
      <c r="E88" t="s">
        <v>11654</v>
      </c>
      <c r="F88" t="s">
        <v>11564</v>
      </c>
      <c r="G88">
        <v>453</v>
      </c>
      <c r="H88">
        <v>292.10000000000002</v>
      </c>
      <c r="I88" s="59">
        <v>3564.3</v>
      </c>
      <c r="J88">
        <v>28.2</v>
      </c>
      <c r="K88">
        <v>9.5</v>
      </c>
      <c r="L88">
        <v>73.900000000000006</v>
      </c>
      <c r="M88">
        <v>394.5</v>
      </c>
      <c r="N88">
        <v>2.4</v>
      </c>
      <c r="O88">
        <v>0</v>
      </c>
      <c r="P88">
        <v>0</v>
      </c>
      <c r="Q88">
        <v>0</v>
      </c>
      <c r="R88">
        <v>2.1</v>
      </c>
      <c r="S8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286.02199999999999</v>
      </c>
      <c r="T88">
        <f>INDEX(Proj2019[POINTS],MATCH(_xlfn.SWITCH(Proj2019[[#This Row],[POS]],"QB","QB14","TE","TE14","RB","RB34","WR","WR35"),Proj2019[POSRK],0))</f>
        <v>282.82</v>
      </c>
      <c r="U88">
        <f>(Proj2019[[#This Row],[POINTS]]-Proj2019[[#This Row],[RLEVEL]])/16</f>
        <v>0.20012499999999989</v>
      </c>
      <c r="V88" s="60">
        <f>MAX($Y$7*Proj2019[[#This Row],[VARG]],0)+1</f>
        <v>3.1557124604410891</v>
      </c>
      <c r="W88" s="1" t="str">
        <f>IF(INDEX(players[years_exp],MATCH(Proj2019[[#This Row],[PLAYER]],players[full_name],0))=0,"Rookie","")</f>
        <v/>
      </c>
      <c r="X88" s="1"/>
    </row>
    <row r="89" spans="2:24" x14ac:dyDescent="0.3">
      <c r="B89" t="s">
        <v>7979</v>
      </c>
      <c r="C89" t="s">
        <v>11835</v>
      </c>
      <c r="D89" t="s">
        <v>323</v>
      </c>
      <c r="E89" t="s">
        <v>11655</v>
      </c>
      <c r="F89" t="s">
        <v>11656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55.7</v>
      </c>
      <c r="P89">
        <v>614.1</v>
      </c>
      <c r="Q89">
        <v>4.0999999999999996</v>
      </c>
      <c r="R89">
        <v>0.5</v>
      </c>
      <c r="S8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85.01</v>
      </c>
      <c r="T89">
        <f>INDEX(Proj2019[POINTS],MATCH(_xlfn.SWITCH(Proj2019[[#This Row],[POS]],"QB","QB14","TE","TE14","RB","RB34","WR","WR35"),Proj2019[POSRK],0))</f>
        <v>82.29</v>
      </c>
      <c r="U89">
        <f>(Proj2019[[#This Row],[POINTS]]-Proj2019[[#This Row],[RLEVEL]])/16</f>
        <v>0.16999999999999993</v>
      </c>
      <c r="V89" s="60">
        <f>MAX($Y$7*Proj2019[[#This Row],[VARG]],0)+1</f>
        <v>2.8312110844471468</v>
      </c>
      <c r="W89" s="1" t="str">
        <f>IF(INDEX(players[years_exp],MATCH(Proj2019[[#This Row],[PLAYER]],players[full_name],0))=0,"Rookie","")</f>
        <v/>
      </c>
      <c r="X89" s="1"/>
    </row>
    <row r="90" spans="2:24" x14ac:dyDescent="0.3">
      <c r="B90" t="s">
        <v>8886</v>
      </c>
      <c r="C90" t="s">
        <v>11828</v>
      </c>
      <c r="D90" t="s">
        <v>350</v>
      </c>
      <c r="E90" t="s">
        <v>11657</v>
      </c>
      <c r="F90" t="s">
        <v>11658</v>
      </c>
      <c r="G90">
        <v>0</v>
      </c>
      <c r="H90">
        <v>0</v>
      </c>
      <c r="I90">
        <v>0</v>
      </c>
      <c r="J90">
        <v>0</v>
      </c>
      <c r="K90">
        <v>0</v>
      </c>
      <c r="L90">
        <v>0.4</v>
      </c>
      <c r="M90">
        <v>1.8</v>
      </c>
      <c r="N90">
        <v>0</v>
      </c>
      <c r="O90">
        <v>54.6</v>
      </c>
      <c r="P90">
        <v>792.4</v>
      </c>
      <c r="Q90">
        <v>5.8</v>
      </c>
      <c r="R90">
        <v>0.4</v>
      </c>
      <c r="S9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113.42000000000002</v>
      </c>
      <c r="T90">
        <f>INDEX(Proj2019[POINTS],MATCH(_xlfn.SWITCH(Proj2019[[#This Row],[POS]],"QB","QB14","TE","TE14","RB","RB34","WR","WR35"),Proj2019[POSRK],0))</f>
        <v>111.00000000000001</v>
      </c>
      <c r="U90">
        <f>(Proj2019[[#This Row],[POINTS]]-Proj2019[[#This Row],[RLEVEL]])/16</f>
        <v>0.15125000000000011</v>
      </c>
      <c r="V90" s="60">
        <f>MAX($Y$7*Proj2019[[#This Row],[VARG]],0)+1</f>
        <v>2.6292392736625363</v>
      </c>
      <c r="W90" s="1" t="str">
        <f>IF(INDEX(players[years_exp],MATCH(Proj2019[[#This Row],[PLAYER]],players[full_name],0))=0,"Rookie","")</f>
        <v/>
      </c>
      <c r="X90" s="1"/>
    </row>
    <row r="91" spans="2:24" x14ac:dyDescent="0.3">
      <c r="B91" t="s">
        <v>4178</v>
      </c>
      <c r="C91" t="s">
        <v>11827</v>
      </c>
      <c r="D91" t="s">
        <v>323</v>
      </c>
      <c r="E91" t="s">
        <v>11659</v>
      </c>
      <c r="F91" t="s">
        <v>11660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60.8</v>
      </c>
      <c r="P91">
        <v>592</v>
      </c>
      <c r="Q91">
        <v>4.3</v>
      </c>
      <c r="R91">
        <v>0.4</v>
      </c>
      <c r="S9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84.2</v>
      </c>
      <c r="T91">
        <f>INDEX(Proj2019[POINTS],MATCH(_xlfn.SWITCH(Proj2019[[#This Row],[POS]],"QB","QB14","TE","TE14","RB","RB34","WR","WR35"),Proj2019[POSRK],0))</f>
        <v>82.29</v>
      </c>
      <c r="U91">
        <f>(Proj2019[[#This Row],[POINTS]]-Proj2019[[#This Row],[RLEVEL]])/16</f>
        <v>0.11937499999999979</v>
      </c>
      <c r="V91" s="60">
        <f>MAX($Y$7*Proj2019[[#This Row],[VARG]],0)+1</f>
        <v>2.285887195328693</v>
      </c>
      <c r="W91" s="1" t="str">
        <f>IF(INDEX(players[years_exp],MATCH(Proj2019[[#This Row],[PLAYER]],players[full_name],0))=0,"Rookie","")</f>
        <v/>
      </c>
      <c r="X91" s="1"/>
    </row>
    <row r="92" spans="2:24" x14ac:dyDescent="0.3">
      <c r="B92" t="s">
        <v>4485</v>
      </c>
      <c r="C92" t="s">
        <v>11850</v>
      </c>
      <c r="D92" t="s">
        <v>323</v>
      </c>
      <c r="E92" t="s">
        <v>11661</v>
      </c>
      <c r="F92" t="s">
        <v>11662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61.5</v>
      </c>
      <c r="P92">
        <v>623.29999999999995</v>
      </c>
      <c r="Q92">
        <v>3.8</v>
      </c>
      <c r="R92">
        <v>0.5</v>
      </c>
      <c r="S9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84.13</v>
      </c>
      <c r="T92">
        <f>INDEX(Proj2019[POINTS],MATCH(_xlfn.SWITCH(Proj2019[[#This Row],[POS]],"QB","QB14","TE","TE14","RB","RB34","WR","WR35"),Proj2019[POSRK],0))</f>
        <v>82.29</v>
      </c>
      <c r="U92">
        <f>(Proj2019[[#This Row],[POINTS]]-Proj2019[[#This Row],[RLEVEL]])/16</f>
        <v>0.11499999999999932</v>
      </c>
      <c r="V92" s="60">
        <f>MAX($Y$7*Proj2019[[#This Row],[VARG]],0)+1</f>
        <v>2.2387604394789453</v>
      </c>
      <c r="W92" s="1" t="str">
        <f>IF(INDEX(players[years_exp],MATCH(Proj2019[[#This Row],[PLAYER]],players[full_name],0))=0,"Rookie","")</f>
        <v/>
      </c>
      <c r="X92" s="1"/>
    </row>
    <row r="93" spans="2:24" x14ac:dyDescent="0.3">
      <c r="B93" t="s">
        <v>5293</v>
      </c>
      <c r="C93" t="s">
        <v>11851</v>
      </c>
      <c r="D93" t="s">
        <v>453</v>
      </c>
      <c r="E93" t="s">
        <v>11663</v>
      </c>
      <c r="F93" t="s">
        <v>11664</v>
      </c>
      <c r="G93">
        <v>0</v>
      </c>
      <c r="H93">
        <v>0</v>
      </c>
      <c r="I93">
        <v>0</v>
      </c>
      <c r="J93">
        <v>0</v>
      </c>
      <c r="K93">
        <v>0</v>
      </c>
      <c r="L93">
        <v>170.2</v>
      </c>
      <c r="M93">
        <v>688.4</v>
      </c>
      <c r="N93">
        <v>3.8</v>
      </c>
      <c r="O93">
        <v>31.6</v>
      </c>
      <c r="P93">
        <v>248.8</v>
      </c>
      <c r="Q93">
        <v>0.8</v>
      </c>
      <c r="R93">
        <v>1</v>
      </c>
      <c r="S9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119.32000000000001</v>
      </c>
      <c r="T93">
        <f>INDEX(Proj2019[POINTS],MATCH(_xlfn.SWITCH(Proj2019[[#This Row],[POS]],"QB","QB14","TE","TE14","RB","RB34","WR","WR35"),Proj2019[POSRK],0))</f>
        <v>117.76000000000002</v>
      </c>
      <c r="U93">
        <f>(Proj2019[[#This Row],[POINTS]]-Proj2019[[#This Row],[RLEVEL]])/16</f>
        <v>9.7499999999999254E-2</v>
      </c>
      <c r="V93" s="60">
        <f>MAX($Y$7*Proj2019[[#This Row],[VARG]],0)+1</f>
        <v>2.0502534160799737</v>
      </c>
      <c r="W93" s="1" t="str">
        <f>IF(INDEX(players[years_exp],MATCH(Proj2019[[#This Row],[PLAYER]],players[full_name],0))=0,"Rookie","")</f>
        <v/>
      </c>
      <c r="X93" s="1"/>
    </row>
    <row r="94" spans="2:24" x14ac:dyDescent="0.3">
      <c r="B94" t="s">
        <v>8667</v>
      </c>
      <c r="C94" t="s">
        <v>11839</v>
      </c>
      <c r="D94" t="s">
        <v>350</v>
      </c>
      <c r="E94" t="s">
        <v>11665</v>
      </c>
      <c r="F94" t="s">
        <v>11666</v>
      </c>
      <c r="G94">
        <v>0</v>
      </c>
      <c r="H94">
        <v>0</v>
      </c>
      <c r="I94">
        <v>0</v>
      </c>
      <c r="J94">
        <v>0</v>
      </c>
      <c r="K94">
        <v>0</v>
      </c>
      <c r="L94">
        <v>0.7</v>
      </c>
      <c r="M94">
        <v>0</v>
      </c>
      <c r="N94">
        <v>0</v>
      </c>
      <c r="O94">
        <v>55.8</v>
      </c>
      <c r="P94">
        <v>794.1</v>
      </c>
      <c r="Q94">
        <v>5.6</v>
      </c>
      <c r="R94">
        <v>0.4</v>
      </c>
      <c r="S9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112.21000000000001</v>
      </c>
      <c r="T94">
        <f>INDEX(Proj2019[POINTS],MATCH(_xlfn.SWITCH(Proj2019[[#This Row],[POS]],"QB","QB14","TE","TE14","RB","RB34","WR","WR35"),Proj2019[POSRK],0))</f>
        <v>111.00000000000001</v>
      </c>
      <c r="U94">
        <f>(Proj2019[[#This Row],[POINTS]]-Proj2019[[#This Row],[RLEVEL]])/16</f>
        <v>7.5624999999999609E-2</v>
      </c>
      <c r="V94" s="60">
        <f>MAX($Y$7*Proj2019[[#This Row],[VARG]],0)+1</f>
        <v>1.8146196368312635</v>
      </c>
      <c r="W94" s="1" t="str">
        <f>IF(INDEX(players[years_exp],MATCH(Proj2019[[#This Row],[PLAYER]],players[full_name],0))=0,"Rookie","")</f>
        <v/>
      </c>
      <c r="X94" s="1"/>
    </row>
    <row r="95" spans="2:24" x14ac:dyDescent="0.3">
      <c r="B95" t="s">
        <v>6161</v>
      </c>
      <c r="C95" t="s">
        <v>11842</v>
      </c>
      <c r="D95" t="s">
        <v>453</v>
      </c>
      <c r="E95" t="s">
        <v>11667</v>
      </c>
      <c r="F95" t="s">
        <v>11668</v>
      </c>
      <c r="G95">
        <v>0</v>
      </c>
      <c r="H95">
        <v>0</v>
      </c>
      <c r="I95">
        <v>0</v>
      </c>
      <c r="J95">
        <v>0</v>
      </c>
      <c r="K95">
        <v>0</v>
      </c>
      <c r="L95">
        <v>184.1</v>
      </c>
      <c r="M95">
        <v>743.1</v>
      </c>
      <c r="N95">
        <v>5.5</v>
      </c>
      <c r="O95">
        <v>18.2</v>
      </c>
      <c r="P95">
        <v>121</v>
      </c>
      <c r="Q95">
        <v>0.2</v>
      </c>
      <c r="R95">
        <v>1.1000000000000001</v>
      </c>
      <c r="S9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118.41</v>
      </c>
      <c r="T95">
        <f>INDEX(Proj2019[POINTS],MATCH(_xlfn.SWITCH(Proj2019[[#This Row],[POS]],"QB","QB14","TE","TE14","RB","RB34","WR","WR35"),Proj2019[POSRK],0))</f>
        <v>117.76000000000002</v>
      </c>
      <c r="U95">
        <f>(Proj2019[[#This Row],[POINTS]]-Proj2019[[#This Row],[RLEVEL]])/16</f>
        <v>4.0624999999998579E-2</v>
      </c>
      <c r="V95" s="60">
        <f>MAX($Y$7*Proj2019[[#This Row],[VARG]],0)+1</f>
        <v>1.4376055900333102</v>
      </c>
      <c r="W95" s="1" t="str">
        <f>IF(INDEX(players[years_exp],MATCH(Proj2019[[#This Row],[PLAYER]],players[full_name],0))=0,"Rookie","")</f>
        <v/>
      </c>
      <c r="X95" s="1"/>
    </row>
    <row r="96" spans="2:24" x14ac:dyDescent="0.3">
      <c r="B96" s="2" t="s">
        <v>9294</v>
      </c>
      <c r="C96" s="2" t="s">
        <v>11837</v>
      </c>
      <c r="D96" s="2" t="s">
        <v>453</v>
      </c>
      <c r="E96" s="2" t="s">
        <v>11669</v>
      </c>
      <c r="F96" s="2" t="s">
        <v>11670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183.3</v>
      </c>
      <c r="M96" s="2">
        <v>749.1</v>
      </c>
      <c r="N96" s="2">
        <v>4.8</v>
      </c>
      <c r="O96" s="2">
        <v>20.5</v>
      </c>
      <c r="P96" s="2">
        <v>136.5</v>
      </c>
      <c r="Q96" s="2">
        <v>0.5</v>
      </c>
      <c r="R96" s="2">
        <v>1.3</v>
      </c>
      <c r="S96" s="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117.76000000000002</v>
      </c>
      <c r="T96">
        <f>INDEX(Proj2019[POINTS],MATCH(_xlfn.SWITCH(Proj2019[[#This Row],[POS]],"QB","QB14","TE","TE14","RB","RB34","WR","WR35"),Proj2019[POSRK],0))</f>
        <v>117.76000000000002</v>
      </c>
      <c r="U96">
        <f>(Proj2019[[#This Row],[POINTS]]-Proj2019[[#This Row],[RLEVEL]])/16</f>
        <v>0</v>
      </c>
      <c r="V96" s="60">
        <f>MAX($Y$7*Proj2019[[#This Row],[VARG]],0)+1</f>
        <v>1</v>
      </c>
      <c r="W96" s="1" t="str">
        <f>IF(INDEX(players[years_exp],MATCH(Proj2019[[#This Row],[PLAYER]],players[full_name],0))=0,"Rookie","")</f>
        <v/>
      </c>
      <c r="X96" s="1"/>
    </row>
    <row r="97" spans="2:24" x14ac:dyDescent="0.3">
      <c r="B97" s="2" t="s">
        <v>9009</v>
      </c>
      <c r="C97" s="2" t="s">
        <v>11820</v>
      </c>
      <c r="D97" s="2" t="s">
        <v>350</v>
      </c>
      <c r="E97" s="2" t="s">
        <v>11671</v>
      </c>
      <c r="F97" s="2" t="s">
        <v>11672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2.4</v>
      </c>
      <c r="M97" s="2">
        <v>15.1</v>
      </c>
      <c r="N97" s="2">
        <v>0</v>
      </c>
      <c r="O97" s="2">
        <v>63.3</v>
      </c>
      <c r="P97" s="2">
        <v>820.9</v>
      </c>
      <c r="Q97" s="2">
        <v>4.7</v>
      </c>
      <c r="R97" s="2">
        <v>0.4</v>
      </c>
      <c r="S97" s="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111.00000000000001</v>
      </c>
      <c r="T97">
        <f>INDEX(Proj2019[POINTS],MATCH(_xlfn.SWITCH(Proj2019[[#This Row],[POS]],"QB","QB14","TE","TE14","RB","RB34","WR","WR35"),Proj2019[POSRK],0))</f>
        <v>111.00000000000001</v>
      </c>
      <c r="U97">
        <f>(Proj2019[[#This Row],[POINTS]]-Proj2019[[#This Row],[RLEVEL]])/16</f>
        <v>0</v>
      </c>
      <c r="V97" s="60">
        <f>MAX($Y$7*Proj2019[[#This Row],[VARG]],0)+1</f>
        <v>1</v>
      </c>
      <c r="W97" s="1" t="str">
        <f>IF(INDEX(players[years_exp],MATCH(Proj2019[[#This Row],[PLAYER]],players[full_name],0))=0,"Rookie","")</f>
        <v/>
      </c>
      <c r="X97" s="1"/>
    </row>
    <row r="98" spans="2:24" x14ac:dyDescent="0.3">
      <c r="B98" t="s">
        <v>2784</v>
      </c>
      <c r="C98" t="s">
        <v>11824</v>
      </c>
      <c r="D98" t="s">
        <v>453</v>
      </c>
      <c r="E98" t="s">
        <v>11673</v>
      </c>
      <c r="F98" t="s">
        <v>11674</v>
      </c>
      <c r="G98">
        <v>0</v>
      </c>
      <c r="H98">
        <v>0</v>
      </c>
      <c r="I98">
        <v>0</v>
      </c>
      <c r="J98">
        <v>0</v>
      </c>
      <c r="K98">
        <v>0</v>
      </c>
      <c r="L98">
        <v>97.5</v>
      </c>
      <c r="M98">
        <v>461.8</v>
      </c>
      <c r="N98">
        <v>2.7</v>
      </c>
      <c r="O98">
        <v>37.9</v>
      </c>
      <c r="P98">
        <v>354.9</v>
      </c>
      <c r="Q98">
        <v>1.9</v>
      </c>
      <c r="R98">
        <v>0.7</v>
      </c>
      <c r="S9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107.87</v>
      </c>
      <c r="T98">
        <f>INDEX(Proj2019[POINTS],MATCH(_xlfn.SWITCH(Proj2019[[#This Row],[POS]],"QB","QB14","TE","TE14","RB","RB34","WR","WR35"),Proj2019[POSRK],0))</f>
        <v>117.76000000000002</v>
      </c>
      <c r="U98">
        <f>(Proj2019[[#This Row],[POINTS]]-Proj2019[[#This Row],[RLEVEL]])/16</f>
        <v>-0.61812500000000092</v>
      </c>
      <c r="V98" s="60">
        <f>MAX($Y$7*Proj2019[[#This Row],[VARG]],0)+1</f>
        <v>1</v>
      </c>
      <c r="W98" s="1" t="str">
        <f>IF(INDEX(players[years_exp],MATCH(Proj2019[[#This Row],[PLAYER]],players[full_name],0))=0,"Rookie","")</f>
        <v/>
      </c>
      <c r="X98" s="1"/>
    </row>
    <row r="99" spans="2:24" x14ac:dyDescent="0.3">
      <c r="B99" t="s">
        <v>845</v>
      </c>
      <c r="C99" t="s">
        <v>11835</v>
      </c>
      <c r="D99" t="s">
        <v>350</v>
      </c>
      <c r="E99" t="s">
        <v>11675</v>
      </c>
      <c r="F99" t="s">
        <v>11676</v>
      </c>
      <c r="G99">
        <v>0</v>
      </c>
      <c r="H99">
        <v>0</v>
      </c>
      <c r="I99">
        <v>0</v>
      </c>
      <c r="J99">
        <v>0</v>
      </c>
      <c r="K99">
        <v>0</v>
      </c>
      <c r="L99">
        <v>4</v>
      </c>
      <c r="M99">
        <v>32.299999999999997</v>
      </c>
      <c r="N99">
        <v>0</v>
      </c>
      <c r="O99">
        <v>60.8</v>
      </c>
      <c r="P99">
        <v>797.6</v>
      </c>
      <c r="Q99">
        <v>4.3</v>
      </c>
      <c r="R99">
        <v>0.5</v>
      </c>
      <c r="S9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107.79</v>
      </c>
      <c r="T99">
        <f>INDEX(Proj2019[POINTS],MATCH(_xlfn.SWITCH(Proj2019[[#This Row],[POS]],"QB","QB14","TE","TE14","RB","RB34","WR","WR35"),Proj2019[POSRK],0))</f>
        <v>111.00000000000001</v>
      </c>
      <c r="U99">
        <f>(Proj2019[[#This Row],[POINTS]]-Proj2019[[#This Row],[RLEVEL]])/16</f>
        <v>-0.2006250000000005</v>
      </c>
      <c r="V99" s="60">
        <f>MAX($Y$7*Proj2019[[#This Row],[VARG]],0)+1</f>
        <v>1</v>
      </c>
      <c r="W99" s="1" t="str">
        <f>IF(INDEX(players[years_exp],MATCH(Proj2019[[#This Row],[PLAYER]],players[full_name],0))=0,"Rookie","")</f>
        <v/>
      </c>
      <c r="X99" s="1"/>
    </row>
    <row r="100" spans="2:24" x14ac:dyDescent="0.3">
      <c r="B100" t="s">
        <v>2997</v>
      </c>
      <c r="C100" t="s">
        <v>11841</v>
      </c>
      <c r="D100" t="s">
        <v>453</v>
      </c>
      <c r="E100" t="s">
        <v>11677</v>
      </c>
      <c r="F100" t="s">
        <v>11678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150.19999999999999</v>
      </c>
      <c r="M100">
        <v>683.8</v>
      </c>
      <c r="N100">
        <v>4</v>
      </c>
      <c r="O100">
        <v>16.3</v>
      </c>
      <c r="P100">
        <v>124.2</v>
      </c>
      <c r="Q100">
        <v>0.7</v>
      </c>
      <c r="R100">
        <v>1</v>
      </c>
      <c r="S10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107</v>
      </c>
      <c r="T100">
        <f>INDEX(Proj2019[POINTS],MATCH(_xlfn.SWITCH(Proj2019[[#This Row],[POS]],"QB","QB14","TE","TE14","RB","RB34","WR","WR35"),Proj2019[POSRK],0))</f>
        <v>117.76000000000002</v>
      </c>
      <c r="U100">
        <f>(Proj2019[[#This Row],[POINTS]]-Proj2019[[#This Row],[RLEVEL]])/16</f>
        <v>-0.67250000000000121</v>
      </c>
      <c r="V100" s="60">
        <f>MAX($Y$7*Proj2019[[#This Row],[VARG]],0)+1</f>
        <v>1</v>
      </c>
      <c r="W100" s="1" t="str">
        <f>IF(INDEX(players[years_exp],MATCH(Proj2019[[#This Row],[PLAYER]],players[full_name],0))=0,"Rookie","")</f>
        <v/>
      </c>
      <c r="X100" s="1"/>
    </row>
    <row r="101" spans="2:24" x14ac:dyDescent="0.3">
      <c r="B101" t="s">
        <v>5273</v>
      </c>
      <c r="C101" t="s">
        <v>11820</v>
      </c>
      <c r="D101" t="s">
        <v>350</v>
      </c>
      <c r="E101" t="s">
        <v>11679</v>
      </c>
      <c r="F101" t="s">
        <v>11680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</v>
      </c>
      <c r="M101">
        <v>23.2</v>
      </c>
      <c r="N101">
        <v>0.1</v>
      </c>
      <c r="O101">
        <v>71.3</v>
      </c>
      <c r="P101">
        <v>800.4</v>
      </c>
      <c r="Q101">
        <v>4.0999999999999996</v>
      </c>
      <c r="R101">
        <v>0.5</v>
      </c>
      <c r="S10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106.56</v>
      </c>
      <c r="T101">
        <f>INDEX(Proj2019[POINTS],MATCH(_xlfn.SWITCH(Proj2019[[#This Row],[POS]],"QB","QB14","TE","TE14","RB","RB34","WR","WR35"),Proj2019[POSRK],0))</f>
        <v>111.00000000000001</v>
      </c>
      <c r="U101">
        <f>(Proj2019[[#This Row],[POINTS]]-Proj2019[[#This Row],[RLEVEL]])/16</f>
        <v>-0.27750000000000075</v>
      </c>
      <c r="V101" s="60">
        <f>MAX($Y$7*Proj2019[[#This Row],[VARG]],0)+1</f>
        <v>1</v>
      </c>
      <c r="W101" s="1" t="str">
        <f>IF(INDEX(players[years_exp],MATCH(Proj2019[[#This Row],[PLAYER]],players[full_name],0))=0,"Rookie","")</f>
        <v/>
      </c>
      <c r="X101" s="1"/>
    </row>
    <row r="102" spans="2:24" x14ac:dyDescent="0.3">
      <c r="B102" t="s">
        <v>8161</v>
      </c>
      <c r="C102" t="s">
        <v>11840</v>
      </c>
      <c r="D102" t="s">
        <v>350</v>
      </c>
      <c r="E102" t="s">
        <v>11681</v>
      </c>
      <c r="F102" t="s">
        <v>11682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4.7</v>
      </c>
      <c r="M102">
        <v>40</v>
      </c>
      <c r="N102">
        <v>0</v>
      </c>
      <c r="O102">
        <v>65.099999999999994</v>
      </c>
      <c r="P102">
        <v>749</v>
      </c>
      <c r="Q102">
        <v>4.9000000000000004</v>
      </c>
      <c r="R102">
        <v>0.9</v>
      </c>
      <c r="S10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106.50000000000001</v>
      </c>
      <c r="T102">
        <f>INDEX(Proj2019[POINTS],MATCH(_xlfn.SWITCH(Proj2019[[#This Row],[POS]],"QB","QB14","TE","TE14","RB","RB34","WR","WR35"),Proj2019[POSRK],0))</f>
        <v>111.00000000000001</v>
      </c>
      <c r="U102">
        <f>(Proj2019[[#This Row],[POINTS]]-Proj2019[[#This Row],[RLEVEL]])/16</f>
        <v>-0.28125</v>
      </c>
      <c r="V102" s="60">
        <f>MAX($Y$7*Proj2019[[#This Row],[VARG]],0)+1</f>
        <v>1</v>
      </c>
      <c r="W102" s="1" t="str">
        <f>IF(INDEX(players[years_exp],MATCH(Proj2019[[#This Row],[PLAYER]],players[full_name],0))=0,"Rookie","")</f>
        <v/>
      </c>
      <c r="X102" s="1"/>
    </row>
    <row r="103" spans="2:24" x14ac:dyDescent="0.3">
      <c r="B103" t="s">
        <v>10275</v>
      </c>
      <c r="C103" t="s">
        <v>11829</v>
      </c>
      <c r="D103" t="s">
        <v>350</v>
      </c>
      <c r="E103" t="s">
        <v>11683</v>
      </c>
      <c r="F103" t="s">
        <v>11684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2.1</v>
      </c>
      <c r="M103">
        <v>17.8</v>
      </c>
      <c r="N103">
        <v>0</v>
      </c>
      <c r="O103">
        <v>59.7</v>
      </c>
      <c r="P103">
        <v>791.9</v>
      </c>
      <c r="Q103">
        <v>4.2</v>
      </c>
      <c r="R103">
        <v>0.5</v>
      </c>
      <c r="S10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105.17</v>
      </c>
      <c r="T103">
        <f>INDEX(Proj2019[POINTS],MATCH(_xlfn.SWITCH(Proj2019[[#This Row],[POS]],"QB","QB14","TE","TE14","RB","RB34","WR","WR35"),Proj2019[POSRK],0))</f>
        <v>111.00000000000001</v>
      </c>
      <c r="U103">
        <f>(Proj2019[[#This Row],[POINTS]]-Proj2019[[#This Row],[RLEVEL]])/16</f>
        <v>-0.36437500000000078</v>
      </c>
      <c r="V103" s="60">
        <f>MAX($Y$7*Proj2019[[#This Row],[VARG]],0)+1</f>
        <v>1</v>
      </c>
      <c r="W103" s="1" t="str">
        <f>IF(INDEX(players[years_exp],MATCH(Proj2019[[#This Row],[PLAYER]],players[full_name],0))=0,"Rookie","")</f>
        <v/>
      </c>
      <c r="X103" s="1"/>
    </row>
    <row r="104" spans="2:24" x14ac:dyDescent="0.3">
      <c r="B104" t="s">
        <v>9821</v>
      </c>
      <c r="C104" t="s">
        <v>11829</v>
      </c>
      <c r="D104" t="s">
        <v>350</v>
      </c>
      <c r="E104" t="s">
        <v>11685</v>
      </c>
      <c r="F104" t="s">
        <v>11686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</v>
      </c>
      <c r="P104">
        <v>736.8</v>
      </c>
      <c r="Q104">
        <v>5.3</v>
      </c>
      <c r="R104">
        <v>0.4</v>
      </c>
      <c r="S10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104.67999999999999</v>
      </c>
      <c r="T104">
        <f>INDEX(Proj2019[POINTS],MATCH(_xlfn.SWITCH(Proj2019[[#This Row],[POS]],"QB","QB14","TE","TE14","RB","RB34","WR","WR35"),Proj2019[POSRK],0))</f>
        <v>111.00000000000001</v>
      </c>
      <c r="U104">
        <f>(Proj2019[[#This Row],[POINTS]]-Proj2019[[#This Row],[RLEVEL]])/16</f>
        <v>-0.39500000000000135</v>
      </c>
      <c r="V104" s="60">
        <f>MAX($Y$7*Proj2019[[#This Row],[VARG]],0)+1</f>
        <v>1</v>
      </c>
      <c r="W104" s="1" t="str">
        <f>IF(INDEX(players[years_exp],MATCH(Proj2019[[#This Row],[PLAYER]],players[full_name],0))=0,"Rookie","")</f>
        <v/>
      </c>
      <c r="X104" s="1"/>
    </row>
    <row r="105" spans="2:24" x14ac:dyDescent="0.3">
      <c r="B105" t="s">
        <v>7204</v>
      </c>
      <c r="C105" t="s">
        <v>11832</v>
      </c>
      <c r="D105" t="s">
        <v>453</v>
      </c>
      <c r="E105" t="s">
        <v>11687</v>
      </c>
      <c r="F105" t="s">
        <v>11688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130.80000000000001</v>
      </c>
      <c r="M105">
        <v>580.4</v>
      </c>
      <c r="N105">
        <v>3.9</v>
      </c>
      <c r="O105">
        <v>22.9</v>
      </c>
      <c r="P105">
        <v>195.9</v>
      </c>
      <c r="Q105">
        <v>0.8</v>
      </c>
      <c r="R105">
        <v>1.3</v>
      </c>
      <c r="S10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103.23</v>
      </c>
      <c r="T105">
        <f>INDEX(Proj2019[POINTS],MATCH(_xlfn.SWITCH(Proj2019[[#This Row],[POS]],"QB","QB14","TE","TE14","RB","RB34","WR","WR35"),Proj2019[POSRK],0))</f>
        <v>117.76000000000002</v>
      </c>
      <c r="U105">
        <f>(Proj2019[[#This Row],[POINTS]]-Proj2019[[#This Row],[RLEVEL]])/16</f>
        <v>-0.90812500000000096</v>
      </c>
      <c r="V105" s="60">
        <f>MAX($Y$7*Proj2019[[#This Row],[VARG]],0)+1</f>
        <v>1</v>
      </c>
      <c r="W105" s="1" t="str">
        <f>IF(INDEX(players[years_exp],MATCH(Proj2019[[#This Row],[PLAYER]],players[full_name],0))=0,"Rookie","")</f>
        <v>Rookie</v>
      </c>
      <c r="X105" s="1"/>
    </row>
    <row r="106" spans="2:24" x14ac:dyDescent="0.3">
      <c r="B106" t="s">
        <v>1945</v>
      </c>
      <c r="C106" t="s">
        <v>11845</v>
      </c>
      <c r="D106" t="s">
        <v>350</v>
      </c>
      <c r="E106" t="s">
        <v>11689</v>
      </c>
      <c r="F106" t="s">
        <v>11690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0.6</v>
      </c>
      <c r="M106">
        <v>1</v>
      </c>
      <c r="N106">
        <v>0</v>
      </c>
      <c r="O106">
        <v>48.3</v>
      </c>
      <c r="P106">
        <v>737.7</v>
      </c>
      <c r="Q106">
        <v>4.7</v>
      </c>
      <c r="R106">
        <v>0.1</v>
      </c>
      <c r="S10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101.87</v>
      </c>
      <c r="T106">
        <f>INDEX(Proj2019[POINTS],MATCH(_xlfn.SWITCH(Proj2019[[#This Row],[POS]],"QB","QB14","TE","TE14","RB","RB34","WR","WR35"),Proj2019[POSRK],0))</f>
        <v>111.00000000000001</v>
      </c>
      <c r="U106">
        <f>(Proj2019[[#This Row],[POINTS]]-Proj2019[[#This Row],[RLEVEL]])/16</f>
        <v>-0.5706250000000006</v>
      </c>
      <c r="V106" s="60">
        <f>MAX($Y$7*Proj2019[[#This Row],[VARG]],0)+1</f>
        <v>1</v>
      </c>
      <c r="W106" s="1" t="str">
        <f>IF(INDEX(players[years_exp],MATCH(Proj2019[[#This Row],[PLAYER]],players[full_name],0))=0,"Rookie","")</f>
        <v/>
      </c>
      <c r="X106" s="1"/>
    </row>
    <row r="107" spans="2:24" x14ac:dyDescent="0.3">
      <c r="B107" t="s">
        <v>9257</v>
      </c>
      <c r="C107" t="s">
        <v>11823</v>
      </c>
      <c r="D107" t="s">
        <v>453</v>
      </c>
      <c r="E107" t="s">
        <v>11691</v>
      </c>
      <c r="F107" t="s">
        <v>11692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150</v>
      </c>
      <c r="M107">
        <v>583.20000000000005</v>
      </c>
      <c r="N107">
        <v>5.7</v>
      </c>
      <c r="O107">
        <v>14.1</v>
      </c>
      <c r="P107">
        <v>93.3</v>
      </c>
      <c r="Q107">
        <v>0.2</v>
      </c>
      <c r="R107">
        <v>0.8</v>
      </c>
      <c r="S10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101.45000000000002</v>
      </c>
      <c r="T107">
        <f>INDEX(Proj2019[POINTS],MATCH(_xlfn.SWITCH(Proj2019[[#This Row],[POS]],"QB","QB14","TE","TE14","RB","RB34","WR","WR35"),Proj2019[POSRK],0))</f>
        <v>117.76000000000002</v>
      </c>
      <c r="U107">
        <f>(Proj2019[[#This Row],[POINTS]]-Proj2019[[#This Row],[RLEVEL]])/16</f>
        <v>-1.0193750000000001</v>
      </c>
      <c r="V107" s="60">
        <f>MAX($Y$7*Proj2019[[#This Row],[VARG]],0)+1</f>
        <v>1</v>
      </c>
      <c r="W107" s="1" t="str">
        <f>IF(INDEX(players[years_exp],MATCH(Proj2019[[#This Row],[PLAYER]],players[full_name],0))=0,"Rookie","")</f>
        <v/>
      </c>
      <c r="X107" s="1"/>
    </row>
    <row r="108" spans="2:24" x14ac:dyDescent="0.3">
      <c r="B108" t="s">
        <v>7732</v>
      </c>
      <c r="C108" t="s">
        <v>11842</v>
      </c>
      <c r="D108" t="s">
        <v>453</v>
      </c>
      <c r="E108" t="s">
        <v>11693</v>
      </c>
      <c r="F108" t="s">
        <v>11694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129.6</v>
      </c>
      <c r="M108">
        <v>514.9</v>
      </c>
      <c r="N108">
        <v>3.6</v>
      </c>
      <c r="O108">
        <v>29.4</v>
      </c>
      <c r="P108">
        <v>236.2</v>
      </c>
      <c r="Q108">
        <v>1.2</v>
      </c>
      <c r="R108">
        <v>1.5</v>
      </c>
      <c r="S10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100.91000000000001</v>
      </c>
      <c r="T108">
        <f>INDEX(Proj2019[POINTS],MATCH(_xlfn.SWITCH(Proj2019[[#This Row],[POS]],"QB","QB14","TE","TE14","RB","RB34","WR","WR35"),Proj2019[POSRK],0))</f>
        <v>117.76000000000002</v>
      </c>
      <c r="U108">
        <f>(Proj2019[[#This Row],[POINTS]]-Proj2019[[#This Row],[RLEVEL]])/16</f>
        <v>-1.0531250000000005</v>
      </c>
      <c r="V108" s="60">
        <f>MAX($Y$7*Proj2019[[#This Row],[VARG]],0)+1</f>
        <v>1</v>
      </c>
      <c r="W108" s="1" t="str">
        <f>IF(INDEX(players[years_exp],MATCH(Proj2019[[#This Row],[PLAYER]],players[full_name],0))=0,"Rookie","")</f>
        <v>Rookie</v>
      </c>
      <c r="X108" s="1"/>
    </row>
    <row r="109" spans="2:24" x14ac:dyDescent="0.3">
      <c r="B109" t="s">
        <v>7669</v>
      </c>
      <c r="C109" t="s">
        <v>11842</v>
      </c>
      <c r="D109" t="s">
        <v>350</v>
      </c>
      <c r="E109" t="s">
        <v>11695</v>
      </c>
      <c r="F109" t="s">
        <v>11696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</v>
      </c>
      <c r="M109">
        <v>28</v>
      </c>
      <c r="N109">
        <v>0.4</v>
      </c>
      <c r="O109">
        <v>43.7</v>
      </c>
      <c r="P109">
        <v>718</v>
      </c>
      <c r="Q109">
        <v>4.0999999999999996</v>
      </c>
      <c r="R109">
        <v>0.4</v>
      </c>
      <c r="S10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100.8</v>
      </c>
      <c r="T109">
        <f>INDEX(Proj2019[POINTS],MATCH(_xlfn.SWITCH(Proj2019[[#This Row],[POS]],"QB","QB14","TE","TE14","RB","RB34","WR","WR35"),Proj2019[POSRK],0))</f>
        <v>111.00000000000001</v>
      </c>
      <c r="U109">
        <f>(Proj2019[[#This Row],[POINTS]]-Proj2019[[#This Row],[RLEVEL]])/16</f>
        <v>-0.63750000000000107</v>
      </c>
      <c r="V109" s="60">
        <f>MAX($Y$7*Proj2019[[#This Row],[VARG]],0)+1</f>
        <v>1</v>
      </c>
      <c r="W109" s="1" t="str">
        <f>IF(INDEX(players[years_exp],MATCH(Proj2019[[#This Row],[PLAYER]],players[full_name],0))=0,"Rookie","")</f>
        <v/>
      </c>
      <c r="X109" s="1"/>
    </row>
    <row r="110" spans="2:24" x14ac:dyDescent="0.3">
      <c r="B110" t="s">
        <v>3584</v>
      </c>
      <c r="C110" t="s">
        <v>11827</v>
      </c>
      <c r="D110" t="s">
        <v>350</v>
      </c>
      <c r="E110" t="s">
        <v>11697</v>
      </c>
      <c r="F110" t="s">
        <v>11698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3.6</v>
      </c>
      <c r="M110">
        <v>24.3</v>
      </c>
      <c r="N110">
        <v>0.1</v>
      </c>
      <c r="O110">
        <v>61.6</v>
      </c>
      <c r="P110">
        <v>750.2</v>
      </c>
      <c r="Q110">
        <v>3.8</v>
      </c>
      <c r="R110">
        <v>0.5</v>
      </c>
      <c r="S11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99.850000000000009</v>
      </c>
      <c r="T110">
        <f>INDEX(Proj2019[POINTS],MATCH(_xlfn.SWITCH(Proj2019[[#This Row],[POS]],"QB","QB14","TE","TE14","RB","RB34","WR","WR35"),Proj2019[POSRK],0))</f>
        <v>111.00000000000001</v>
      </c>
      <c r="U110">
        <f>(Proj2019[[#This Row],[POINTS]]-Proj2019[[#This Row],[RLEVEL]])/16</f>
        <v>-0.69687500000000036</v>
      </c>
      <c r="V110" s="60">
        <f>MAX($Y$7*Proj2019[[#This Row],[VARG]],0)+1</f>
        <v>1</v>
      </c>
      <c r="W110" s="1" t="str">
        <f>IF(INDEX(players[years_exp],MATCH(Proj2019[[#This Row],[PLAYER]],players[full_name],0))=0,"Rookie","")</f>
        <v/>
      </c>
      <c r="X110" s="1"/>
    </row>
    <row r="111" spans="2:24" x14ac:dyDescent="0.3">
      <c r="B111" t="s">
        <v>7798</v>
      </c>
      <c r="C111" t="s">
        <v>11847</v>
      </c>
      <c r="D111" t="s">
        <v>350</v>
      </c>
      <c r="E111" t="s">
        <v>11699</v>
      </c>
      <c r="F111" t="s">
        <v>11700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47.4</v>
      </c>
      <c r="P111">
        <v>723</v>
      </c>
      <c r="Q111">
        <v>4.7</v>
      </c>
      <c r="R111">
        <v>0.5</v>
      </c>
      <c r="S11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99.5</v>
      </c>
      <c r="T111">
        <f>INDEX(Proj2019[POINTS],MATCH(_xlfn.SWITCH(Proj2019[[#This Row],[POS]],"QB","QB14","TE","TE14","RB","RB34","WR","WR35"),Proj2019[POSRK],0))</f>
        <v>111.00000000000001</v>
      </c>
      <c r="U111">
        <f>(Proj2019[[#This Row],[POINTS]]-Proj2019[[#This Row],[RLEVEL]])/16</f>
        <v>-0.71875000000000089</v>
      </c>
      <c r="V111" s="60">
        <f>MAX($Y$7*Proj2019[[#This Row],[VARG]],0)+1</f>
        <v>1</v>
      </c>
      <c r="W111" s="1" t="str">
        <f>IF(INDEX(players[years_exp],MATCH(Proj2019[[#This Row],[PLAYER]],players[full_name],0))=0,"Rookie","")</f>
        <v/>
      </c>
      <c r="X111" s="1"/>
    </row>
    <row r="112" spans="2:24" x14ac:dyDescent="0.3">
      <c r="B112" t="s">
        <v>5604</v>
      </c>
      <c r="C112" t="s">
        <v>11822</v>
      </c>
      <c r="D112" t="s">
        <v>350</v>
      </c>
      <c r="E112" t="s">
        <v>11701</v>
      </c>
      <c r="F112" t="s">
        <v>11702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10.4</v>
      </c>
      <c r="M112">
        <v>93.7</v>
      </c>
      <c r="N112">
        <v>1.1000000000000001</v>
      </c>
      <c r="O112">
        <v>47.1</v>
      </c>
      <c r="P112">
        <v>586.4</v>
      </c>
      <c r="Q112">
        <v>4</v>
      </c>
      <c r="R112">
        <v>0.4</v>
      </c>
      <c r="S11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97.81</v>
      </c>
      <c r="T112">
        <f>INDEX(Proj2019[POINTS],MATCH(_xlfn.SWITCH(Proj2019[[#This Row],[POS]],"QB","QB14","TE","TE14","RB","RB34","WR","WR35"),Proj2019[POSRK],0))</f>
        <v>111.00000000000001</v>
      </c>
      <c r="U112">
        <f>(Proj2019[[#This Row],[POINTS]]-Proj2019[[#This Row],[RLEVEL]])/16</f>
        <v>-0.82437500000000075</v>
      </c>
      <c r="V112" s="60">
        <f>MAX($Y$7*Proj2019[[#This Row],[VARG]],0)+1</f>
        <v>1</v>
      </c>
      <c r="W112" s="1" t="str">
        <f>IF(INDEX(players[years_exp],MATCH(Proj2019[[#This Row],[PLAYER]],players[full_name],0))=0,"Rookie","")</f>
        <v/>
      </c>
      <c r="X112" s="1"/>
    </row>
    <row r="113" spans="2:24" x14ac:dyDescent="0.3">
      <c r="B113" t="s">
        <v>5806</v>
      </c>
      <c r="C113" t="s">
        <v>11836</v>
      </c>
      <c r="D113" t="s">
        <v>350</v>
      </c>
      <c r="E113" t="s">
        <v>11703</v>
      </c>
      <c r="F113" t="s">
        <v>11704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0.5</v>
      </c>
      <c r="M113">
        <v>2.9</v>
      </c>
      <c r="N113">
        <v>0</v>
      </c>
      <c r="O113">
        <v>50.6</v>
      </c>
      <c r="P113">
        <v>709.6</v>
      </c>
      <c r="Q113">
        <v>3.9</v>
      </c>
      <c r="R113">
        <v>0.5</v>
      </c>
      <c r="S11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93.65</v>
      </c>
      <c r="T113">
        <f>INDEX(Proj2019[POINTS],MATCH(_xlfn.SWITCH(Proj2019[[#This Row],[POS]],"QB","QB14","TE","TE14","RB","RB34","WR","WR35"),Proj2019[POSRK],0))</f>
        <v>111.00000000000001</v>
      </c>
      <c r="U113">
        <f>(Proj2019[[#This Row],[POINTS]]-Proj2019[[#This Row],[RLEVEL]])/16</f>
        <v>-1.0843750000000005</v>
      </c>
      <c r="V113" s="60">
        <f>MAX($Y$7*Proj2019[[#This Row],[VARG]],0)+1</f>
        <v>1</v>
      </c>
      <c r="W113" s="1" t="str">
        <f>IF(INDEX(players[years_exp],MATCH(Proj2019[[#This Row],[PLAYER]],players[full_name],0))=0,"Rookie","")</f>
        <v/>
      </c>
      <c r="X113" s="1"/>
    </row>
    <row r="114" spans="2:24" x14ac:dyDescent="0.3">
      <c r="B114" t="s">
        <v>9730</v>
      </c>
      <c r="C114" t="s">
        <v>11840</v>
      </c>
      <c r="D114" t="s">
        <v>350</v>
      </c>
      <c r="E114" t="s">
        <v>11705</v>
      </c>
      <c r="F114" t="s">
        <v>11706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2.2999999999999998</v>
      </c>
      <c r="M114">
        <v>17.100000000000001</v>
      </c>
      <c r="N114">
        <v>0</v>
      </c>
      <c r="O114">
        <v>56.6</v>
      </c>
      <c r="P114">
        <v>702.1</v>
      </c>
      <c r="Q114">
        <v>3.5</v>
      </c>
      <c r="R114">
        <v>0.4</v>
      </c>
      <c r="S11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92.12</v>
      </c>
      <c r="T114">
        <f>INDEX(Proj2019[POINTS],MATCH(_xlfn.SWITCH(Proj2019[[#This Row],[POS]],"QB","QB14","TE","TE14","RB","RB34","WR","WR35"),Proj2019[POSRK],0))</f>
        <v>111.00000000000001</v>
      </c>
      <c r="U114">
        <f>(Proj2019[[#This Row],[POINTS]]-Proj2019[[#This Row],[RLEVEL]])/16</f>
        <v>-1.1800000000000006</v>
      </c>
      <c r="V114" s="60">
        <f>MAX($Y$7*Proj2019[[#This Row],[VARG]],0)+1</f>
        <v>1</v>
      </c>
      <c r="W114" s="1" t="str">
        <f>IF(INDEX(players[years_exp],MATCH(Proj2019[[#This Row],[PLAYER]],players[full_name],0))=0,"Rookie","")</f>
        <v/>
      </c>
      <c r="X114" s="1"/>
    </row>
    <row r="115" spans="2:24" x14ac:dyDescent="0.3">
      <c r="B115" t="s">
        <v>8557</v>
      </c>
      <c r="C115" t="s">
        <v>11845</v>
      </c>
      <c r="D115" t="s">
        <v>350</v>
      </c>
      <c r="E115" t="s">
        <v>11707</v>
      </c>
      <c r="F115" t="s">
        <v>11708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1.6</v>
      </c>
      <c r="M115">
        <v>14.5</v>
      </c>
      <c r="N115">
        <v>0.3</v>
      </c>
      <c r="O115">
        <v>56.2</v>
      </c>
      <c r="P115">
        <v>684</v>
      </c>
      <c r="Q115">
        <v>3.4</v>
      </c>
      <c r="R115">
        <v>0.4</v>
      </c>
      <c r="S11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91.250000000000014</v>
      </c>
      <c r="T115">
        <f>INDEX(Proj2019[POINTS],MATCH(_xlfn.SWITCH(Proj2019[[#This Row],[POS]],"QB","QB14","TE","TE14","RB","RB34","WR","WR35"),Proj2019[POSRK],0))</f>
        <v>111.00000000000001</v>
      </c>
      <c r="U115">
        <f>(Proj2019[[#This Row],[POINTS]]-Proj2019[[#This Row],[RLEVEL]])/16</f>
        <v>-1.234375</v>
      </c>
      <c r="V115" s="60">
        <f>MAX($Y$7*Proj2019[[#This Row],[VARG]],0)+1</f>
        <v>1</v>
      </c>
      <c r="W115" s="1" t="str">
        <f>IF(INDEX(players[years_exp],MATCH(Proj2019[[#This Row],[PLAYER]],players[full_name],0))=0,"Rookie","")</f>
        <v/>
      </c>
      <c r="X115" s="1"/>
    </row>
    <row r="116" spans="2:24" x14ac:dyDescent="0.3">
      <c r="B116" t="s">
        <v>5586</v>
      </c>
      <c r="C116" t="s">
        <v>11821</v>
      </c>
      <c r="D116" t="s">
        <v>350</v>
      </c>
      <c r="E116" t="s">
        <v>11709</v>
      </c>
      <c r="F116" t="s">
        <v>11710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-0.1</v>
      </c>
      <c r="N116">
        <v>0</v>
      </c>
      <c r="O116">
        <v>44.7</v>
      </c>
      <c r="P116">
        <v>672.2</v>
      </c>
      <c r="Q116">
        <v>4</v>
      </c>
      <c r="R116">
        <v>0.1</v>
      </c>
      <c r="S11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91.01</v>
      </c>
      <c r="T116">
        <f>INDEX(Proj2019[POINTS],MATCH(_xlfn.SWITCH(Proj2019[[#This Row],[POS]],"QB","QB14","TE","TE14","RB","RB34","WR","WR35"),Proj2019[POSRK],0))</f>
        <v>111.00000000000001</v>
      </c>
      <c r="U116">
        <f>(Proj2019[[#This Row],[POINTS]]-Proj2019[[#This Row],[RLEVEL]])/16</f>
        <v>-1.2493750000000006</v>
      </c>
      <c r="V116" s="60">
        <f>MAX($Y$7*Proj2019[[#This Row],[VARG]],0)+1</f>
        <v>1</v>
      </c>
      <c r="W116" s="1" t="str">
        <f>IF(INDEX(players[years_exp],MATCH(Proj2019[[#This Row],[PLAYER]],players[full_name],0))=0,"Rookie","")</f>
        <v/>
      </c>
      <c r="X116" s="1"/>
    </row>
    <row r="117" spans="2:24" x14ac:dyDescent="0.3">
      <c r="B117" t="s">
        <v>10629</v>
      </c>
      <c r="C117" t="s">
        <v>11846</v>
      </c>
      <c r="D117" t="s">
        <v>350</v>
      </c>
      <c r="E117" t="s">
        <v>11711</v>
      </c>
      <c r="F117" t="s">
        <v>11712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1.1000000000000001</v>
      </c>
      <c r="M117">
        <v>6.3</v>
      </c>
      <c r="N117">
        <v>0</v>
      </c>
      <c r="O117">
        <v>48.4</v>
      </c>
      <c r="P117">
        <v>655.20000000000005</v>
      </c>
      <c r="Q117">
        <v>4.3</v>
      </c>
      <c r="R117">
        <v>0.8</v>
      </c>
      <c r="S11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90.350000000000009</v>
      </c>
      <c r="T117">
        <f>INDEX(Proj2019[POINTS],MATCH(_xlfn.SWITCH(Proj2019[[#This Row],[POS]],"QB","QB14","TE","TE14","RB","RB34","WR","WR35"),Proj2019[POSRK],0))</f>
        <v>111.00000000000001</v>
      </c>
      <c r="U117">
        <f>(Proj2019[[#This Row],[POINTS]]-Proj2019[[#This Row],[RLEVEL]])/16</f>
        <v>-1.2906250000000004</v>
      </c>
      <c r="V117" s="60">
        <f>MAX($Y$7*Proj2019[[#This Row],[VARG]],0)+1</f>
        <v>1</v>
      </c>
      <c r="W117" s="1" t="str">
        <f>IF(INDEX(players[years_exp],MATCH(Proj2019[[#This Row],[PLAYER]],players[full_name],0))=0,"Rookie","")</f>
        <v>Rookie</v>
      </c>
      <c r="X117" s="1"/>
    </row>
    <row r="118" spans="2:24" x14ac:dyDescent="0.3">
      <c r="B118" t="s">
        <v>6018</v>
      </c>
      <c r="C118" t="s">
        <v>11827</v>
      </c>
      <c r="D118" t="s">
        <v>453</v>
      </c>
      <c r="E118" t="s">
        <v>11713</v>
      </c>
      <c r="F118" t="s">
        <v>11714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119.5</v>
      </c>
      <c r="M118">
        <v>466.2</v>
      </c>
      <c r="N118">
        <v>3.8</v>
      </c>
      <c r="O118">
        <v>25.1</v>
      </c>
      <c r="P118">
        <v>181.4</v>
      </c>
      <c r="Q118">
        <v>0.7</v>
      </c>
      <c r="R118">
        <v>1</v>
      </c>
      <c r="S11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89.76</v>
      </c>
      <c r="T118">
        <f>INDEX(Proj2019[POINTS],MATCH(_xlfn.SWITCH(Proj2019[[#This Row],[POS]],"QB","QB14","TE","TE14","RB","RB34","WR","WR35"),Proj2019[POSRK],0))</f>
        <v>117.76000000000002</v>
      </c>
      <c r="U118">
        <f>(Proj2019[[#This Row],[POINTS]]-Proj2019[[#This Row],[RLEVEL]])/16</f>
        <v>-1.7500000000000009</v>
      </c>
      <c r="V118" s="60">
        <f>MAX($Y$7*Proj2019[[#This Row],[VARG]],0)+1</f>
        <v>1</v>
      </c>
      <c r="W118" s="1" t="str">
        <f>IF(INDEX(players[years_exp],MATCH(Proj2019[[#This Row],[PLAYER]],players[full_name],0))=0,"Rookie","")</f>
        <v/>
      </c>
      <c r="X118" s="1"/>
    </row>
    <row r="119" spans="2:24" x14ac:dyDescent="0.3">
      <c r="B119" t="s">
        <v>8121</v>
      </c>
      <c r="C119" t="s">
        <v>11845</v>
      </c>
      <c r="D119" t="s">
        <v>453</v>
      </c>
      <c r="E119" t="s">
        <v>11715</v>
      </c>
      <c r="F119" t="s">
        <v>11716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142</v>
      </c>
      <c r="M119">
        <v>553.4</v>
      </c>
      <c r="N119">
        <v>3.9</v>
      </c>
      <c r="O119">
        <v>13.9</v>
      </c>
      <c r="P119">
        <v>100.3</v>
      </c>
      <c r="Q119">
        <v>0.2</v>
      </c>
      <c r="R119">
        <v>1.2</v>
      </c>
      <c r="S11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87.570000000000007</v>
      </c>
      <c r="T119">
        <f>INDEX(Proj2019[POINTS],MATCH(_xlfn.SWITCH(Proj2019[[#This Row],[POS]],"QB","QB14","TE","TE14","RB","RB34","WR","WR35"),Proj2019[POSRK],0))</f>
        <v>117.76000000000002</v>
      </c>
      <c r="U119">
        <f>(Proj2019[[#This Row],[POINTS]]-Proj2019[[#This Row],[RLEVEL]])/16</f>
        <v>-1.8868750000000007</v>
      </c>
      <c r="V119" s="60">
        <f>MAX($Y$7*Proj2019[[#This Row],[VARG]],0)+1</f>
        <v>1</v>
      </c>
      <c r="W119" s="1" t="str">
        <f>IF(INDEX(players[years_exp],MATCH(Proj2019[[#This Row],[PLAYER]],players[full_name],0))=0,"Rookie","")</f>
        <v/>
      </c>
      <c r="X119" s="1"/>
    </row>
    <row r="120" spans="2:24" x14ac:dyDescent="0.3">
      <c r="B120" t="s">
        <v>3352</v>
      </c>
      <c r="C120" t="s">
        <v>11839</v>
      </c>
      <c r="D120" t="s">
        <v>453</v>
      </c>
      <c r="E120" t="s">
        <v>11717</v>
      </c>
      <c r="F120" t="s">
        <v>11718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98.2</v>
      </c>
      <c r="M120">
        <v>406.2</v>
      </c>
      <c r="N120">
        <v>2.6</v>
      </c>
      <c r="O120">
        <v>31.5</v>
      </c>
      <c r="P120">
        <v>262.3</v>
      </c>
      <c r="Q120">
        <v>1</v>
      </c>
      <c r="R120">
        <v>1</v>
      </c>
      <c r="S12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86.450000000000017</v>
      </c>
      <c r="T120">
        <f>INDEX(Proj2019[POINTS],MATCH(_xlfn.SWITCH(Proj2019[[#This Row],[POS]],"QB","QB14","TE","TE14","RB","RB34","WR","WR35"),Proj2019[POSRK],0))</f>
        <v>117.76000000000002</v>
      </c>
      <c r="U120">
        <f>(Proj2019[[#This Row],[POINTS]]-Proj2019[[#This Row],[RLEVEL]])/16</f>
        <v>-1.9568750000000001</v>
      </c>
      <c r="V120" s="60">
        <f>MAX($Y$7*Proj2019[[#This Row],[VARG]],0)+1</f>
        <v>1</v>
      </c>
      <c r="W120" s="1" t="str">
        <f>IF(INDEX(players[years_exp],MATCH(Proj2019[[#This Row],[PLAYER]],players[full_name],0))=0,"Rookie","")</f>
        <v/>
      </c>
      <c r="X120" s="1"/>
    </row>
    <row r="121" spans="2:24" x14ac:dyDescent="0.3">
      <c r="B121" t="s">
        <v>5071</v>
      </c>
      <c r="C121" t="s">
        <v>11837</v>
      </c>
      <c r="D121" t="s">
        <v>453</v>
      </c>
      <c r="E121" t="s">
        <v>11719</v>
      </c>
      <c r="F121" t="s">
        <v>11720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136.19999999999999</v>
      </c>
      <c r="M121">
        <v>480.5</v>
      </c>
      <c r="N121">
        <v>3.8</v>
      </c>
      <c r="O121">
        <v>20.7</v>
      </c>
      <c r="P121">
        <v>145.69999999999999</v>
      </c>
      <c r="Q121">
        <v>0.4</v>
      </c>
      <c r="R121">
        <v>0.7</v>
      </c>
      <c r="S12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86.419999999999987</v>
      </c>
      <c r="T121">
        <f>INDEX(Proj2019[POINTS],MATCH(_xlfn.SWITCH(Proj2019[[#This Row],[POS]],"QB","QB14","TE","TE14","RB","RB34","WR","WR35"),Proj2019[POSRK],0))</f>
        <v>117.76000000000002</v>
      </c>
      <c r="U121">
        <f>(Proj2019[[#This Row],[POINTS]]-Proj2019[[#This Row],[RLEVEL]])/16</f>
        <v>-1.958750000000002</v>
      </c>
      <c r="V121" s="60">
        <f>MAX($Y$7*Proj2019[[#This Row],[VARG]],0)+1</f>
        <v>1</v>
      </c>
      <c r="W121" s="1" t="str">
        <f>IF(INDEX(players[years_exp],MATCH(Proj2019[[#This Row],[PLAYER]],players[full_name],0))=0,"Rookie","")</f>
        <v/>
      </c>
      <c r="X121" s="1"/>
    </row>
    <row r="122" spans="2:24" x14ac:dyDescent="0.3">
      <c r="B122" t="s">
        <v>2299</v>
      </c>
      <c r="C122" t="s">
        <v>11843</v>
      </c>
      <c r="D122" t="s">
        <v>453</v>
      </c>
      <c r="E122" t="s">
        <v>11721</v>
      </c>
      <c r="F122" t="s">
        <v>11722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79.3</v>
      </c>
      <c r="M122">
        <v>303.3</v>
      </c>
      <c r="N122">
        <v>1.7</v>
      </c>
      <c r="O122">
        <v>48.1</v>
      </c>
      <c r="P122">
        <v>354.5</v>
      </c>
      <c r="Q122">
        <v>1.8</v>
      </c>
      <c r="R122">
        <v>0.6</v>
      </c>
      <c r="S12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85.58</v>
      </c>
      <c r="T122">
        <f>INDEX(Proj2019[POINTS],MATCH(_xlfn.SWITCH(Proj2019[[#This Row],[POS]],"QB","QB14","TE","TE14","RB","RB34","WR","WR35"),Proj2019[POSRK],0))</f>
        <v>117.76000000000002</v>
      </c>
      <c r="U122">
        <f>(Proj2019[[#This Row],[POINTS]]-Proj2019[[#This Row],[RLEVEL]])/16</f>
        <v>-2.0112500000000013</v>
      </c>
      <c r="V122" s="60">
        <f>MAX($Y$7*Proj2019[[#This Row],[VARG]],0)+1</f>
        <v>1</v>
      </c>
      <c r="W122" s="1" t="str">
        <f>IF(INDEX(players[years_exp],MATCH(Proj2019[[#This Row],[PLAYER]],players[full_name],0))=0,"Rookie","")</f>
        <v/>
      </c>
      <c r="X122" s="1"/>
    </row>
    <row r="123" spans="2:24" x14ac:dyDescent="0.3">
      <c r="B123" t="s">
        <v>8158</v>
      </c>
      <c r="C123" t="s">
        <v>11828</v>
      </c>
      <c r="D123" t="s">
        <v>453</v>
      </c>
      <c r="E123" t="s">
        <v>11723</v>
      </c>
      <c r="F123" t="s">
        <v>11724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120</v>
      </c>
      <c r="M123">
        <v>482.1</v>
      </c>
      <c r="N123">
        <v>3.4</v>
      </c>
      <c r="O123">
        <v>14.1</v>
      </c>
      <c r="P123">
        <v>130.9</v>
      </c>
      <c r="Q123">
        <v>0.7</v>
      </c>
      <c r="R123">
        <v>1</v>
      </c>
      <c r="S12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83.90000000000002</v>
      </c>
      <c r="T123">
        <f>INDEX(Proj2019[POINTS],MATCH(_xlfn.SWITCH(Proj2019[[#This Row],[POS]],"QB","QB14","TE","TE14","RB","RB34","WR","WR35"),Proj2019[POSRK],0))</f>
        <v>117.76000000000002</v>
      </c>
      <c r="U123">
        <f>(Proj2019[[#This Row],[POINTS]]-Proj2019[[#This Row],[RLEVEL]])/16</f>
        <v>-2.11625</v>
      </c>
      <c r="V123" s="60">
        <f>MAX($Y$7*Proj2019[[#This Row],[VARG]],0)+1</f>
        <v>1</v>
      </c>
      <c r="W123" s="1" t="str">
        <f>IF(INDEX(players[years_exp],MATCH(Proj2019[[#This Row],[PLAYER]],players[full_name],0))=0,"Rookie","")</f>
        <v/>
      </c>
      <c r="X123" s="1"/>
    </row>
    <row r="124" spans="2:24" x14ac:dyDescent="0.3">
      <c r="B124" t="s">
        <v>5977</v>
      </c>
      <c r="C124" t="s">
        <v>11835</v>
      </c>
      <c r="D124" t="s">
        <v>453</v>
      </c>
      <c r="E124" t="s">
        <v>11725</v>
      </c>
      <c r="F124" t="s">
        <v>11726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98.3</v>
      </c>
      <c r="M124">
        <v>381.8</v>
      </c>
      <c r="N124">
        <v>2.1</v>
      </c>
      <c r="O124">
        <v>41.4</v>
      </c>
      <c r="P124">
        <v>294.3</v>
      </c>
      <c r="Q124">
        <v>0.9</v>
      </c>
      <c r="R124">
        <v>0.9</v>
      </c>
      <c r="S12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83.810000000000016</v>
      </c>
      <c r="T124">
        <f>INDEX(Proj2019[POINTS],MATCH(_xlfn.SWITCH(Proj2019[[#This Row],[POS]],"QB","QB14","TE","TE14","RB","RB34","WR","WR35"),Proj2019[POSRK],0))</f>
        <v>117.76000000000002</v>
      </c>
      <c r="U124">
        <f>(Proj2019[[#This Row],[POINTS]]-Proj2019[[#This Row],[RLEVEL]])/16</f>
        <v>-2.1218750000000002</v>
      </c>
      <c r="V124" s="60">
        <f>MAX($Y$7*Proj2019[[#This Row],[VARG]],0)+1</f>
        <v>1</v>
      </c>
      <c r="W124" s="1" t="str">
        <f>IF(INDEX(players[years_exp],MATCH(Proj2019[[#This Row],[PLAYER]],players[full_name],0))=0,"Rookie","")</f>
        <v/>
      </c>
      <c r="X124" s="1"/>
    </row>
    <row r="125" spans="2:24" x14ac:dyDescent="0.3">
      <c r="B125" t="s">
        <v>1311</v>
      </c>
      <c r="C125" t="s">
        <v>11839</v>
      </c>
      <c r="D125" t="s">
        <v>453</v>
      </c>
      <c r="E125" t="s">
        <v>11727</v>
      </c>
      <c r="F125" t="s">
        <v>11728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100</v>
      </c>
      <c r="M125">
        <v>432.8</v>
      </c>
      <c r="N125">
        <v>2.8</v>
      </c>
      <c r="O125">
        <v>21.8</v>
      </c>
      <c r="P125">
        <v>188.2</v>
      </c>
      <c r="Q125">
        <v>1</v>
      </c>
      <c r="R125">
        <v>0.6</v>
      </c>
      <c r="S12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83.7</v>
      </c>
      <c r="T125">
        <f>INDEX(Proj2019[POINTS],MATCH(_xlfn.SWITCH(Proj2019[[#This Row],[POS]],"QB","QB14","TE","TE14","RB","RB34","WR","WR35"),Proj2019[POSRK],0))</f>
        <v>117.76000000000002</v>
      </c>
      <c r="U125">
        <f>(Proj2019[[#This Row],[POINTS]]-Proj2019[[#This Row],[RLEVEL]])/16</f>
        <v>-2.128750000000001</v>
      </c>
      <c r="V125" s="60">
        <f>MAX($Y$7*Proj2019[[#This Row],[VARG]],0)+1</f>
        <v>1</v>
      </c>
      <c r="W125" s="1" t="str">
        <f>IF(INDEX(players[years_exp],MATCH(Proj2019[[#This Row],[PLAYER]],players[full_name],0))=0,"Rookie","")</f>
        <v/>
      </c>
      <c r="X125" s="1"/>
    </row>
    <row r="126" spans="2:24" x14ac:dyDescent="0.3">
      <c r="B126" t="s">
        <v>6463</v>
      </c>
      <c r="C126" t="s">
        <v>11850</v>
      </c>
      <c r="D126" t="s">
        <v>453</v>
      </c>
      <c r="E126" t="s">
        <v>11729</v>
      </c>
      <c r="F126" t="s">
        <v>11730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123.8</v>
      </c>
      <c r="M126">
        <v>516.4</v>
      </c>
      <c r="N126">
        <v>3.4</v>
      </c>
      <c r="O126">
        <v>13.3</v>
      </c>
      <c r="P126">
        <v>106.5</v>
      </c>
      <c r="Q126">
        <v>0.4</v>
      </c>
      <c r="R126">
        <v>0.9</v>
      </c>
      <c r="S12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83.29</v>
      </c>
      <c r="T126">
        <f>INDEX(Proj2019[POINTS],MATCH(_xlfn.SWITCH(Proj2019[[#This Row],[POS]],"QB","QB14","TE","TE14","RB","RB34","WR","WR35"),Proj2019[POSRK],0))</f>
        <v>117.76000000000002</v>
      </c>
      <c r="U126">
        <f>(Proj2019[[#This Row],[POINTS]]-Proj2019[[#This Row],[RLEVEL]])/16</f>
        <v>-2.1543750000000008</v>
      </c>
      <c r="V126" s="60">
        <f>MAX($Y$7*Proj2019[[#This Row],[VARG]],0)+1</f>
        <v>1</v>
      </c>
      <c r="W126" s="1" t="str">
        <f>IF(INDEX(players[years_exp],MATCH(Proj2019[[#This Row],[PLAYER]],players[full_name],0))=0,"Rookie","")</f>
        <v/>
      </c>
      <c r="X126" s="1"/>
    </row>
    <row r="127" spans="2:24" x14ac:dyDescent="0.3">
      <c r="B127" s="2" t="s">
        <v>969</v>
      </c>
      <c r="C127" s="2" t="s">
        <v>11822</v>
      </c>
      <c r="D127" s="2" t="s">
        <v>323</v>
      </c>
      <c r="E127" s="2" t="s">
        <v>11731</v>
      </c>
      <c r="F127" s="2" t="s">
        <v>11732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48</v>
      </c>
      <c r="P127" s="2">
        <v>554.9</v>
      </c>
      <c r="Q127" s="2">
        <v>4.5</v>
      </c>
      <c r="R127" s="2">
        <v>0.1</v>
      </c>
      <c r="S127" s="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82.29</v>
      </c>
      <c r="T127">
        <f>INDEX(Proj2019[POINTS],MATCH(_xlfn.SWITCH(Proj2019[[#This Row],[POS]],"QB","QB14","TE","TE14","RB","RB34","WR","WR35"),Proj2019[POSRK],0))</f>
        <v>82.29</v>
      </c>
      <c r="U127">
        <f>(Proj2019[[#This Row],[POINTS]]-Proj2019[[#This Row],[RLEVEL]])/16</f>
        <v>0</v>
      </c>
      <c r="V127" s="60">
        <f>MAX($Y$7*Proj2019[[#This Row],[VARG]],0)+1</f>
        <v>1</v>
      </c>
      <c r="W127" s="1" t="str">
        <f>IF(INDEX(players[years_exp],MATCH(Proj2019[[#This Row],[PLAYER]],players[full_name],0))=0,"Rookie","")</f>
        <v/>
      </c>
      <c r="X127" s="1"/>
    </row>
    <row r="128" spans="2:24" x14ac:dyDescent="0.3">
      <c r="B128" t="s">
        <v>6291</v>
      </c>
      <c r="C128" t="s">
        <v>11830</v>
      </c>
      <c r="D128" t="s">
        <v>453</v>
      </c>
      <c r="E128" t="s">
        <v>11733</v>
      </c>
      <c r="F128" t="s">
        <v>11734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112</v>
      </c>
      <c r="M128">
        <v>432.5</v>
      </c>
      <c r="N128">
        <v>2.8</v>
      </c>
      <c r="O128">
        <v>23.9</v>
      </c>
      <c r="P128">
        <v>190.3</v>
      </c>
      <c r="Q128">
        <v>0.8</v>
      </c>
      <c r="R128">
        <v>0.8</v>
      </c>
      <c r="S12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82.28</v>
      </c>
      <c r="T128">
        <f>INDEX(Proj2019[POINTS],MATCH(_xlfn.SWITCH(Proj2019[[#This Row],[POS]],"QB","QB14","TE","TE14","RB","RB34","WR","WR35"),Proj2019[POSRK],0))</f>
        <v>117.76000000000002</v>
      </c>
      <c r="U128">
        <f>(Proj2019[[#This Row],[POINTS]]-Proj2019[[#This Row],[RLEVEL]])/16</f>
        <v>-2.2175000000000011</v>
      </c>
      <c r="V128" s="60">
        <f>MAX($Y$7*Proj2019[[#This Row],[VARG]],0)+1</f>
        <v>1</v>
      </c>
      <c r="W128" s="1" t="str">
        <f>IF(INDEX(players[years_exp],MATCH(Proj2019[[#This Row],[PLAYER]],players[full_name],0))=0,"Rookie","")</f>
        <v/>
      </c>
      <c r="X128" s="1"/>
    </row>
    <row r="129" spans="2:24" x14ac:dyDescent="0.3">
      <c r="B129" t="s">
        <v>5491</v>
      </c>
      <c r="C129" t="s">
        <v>11834</v>
      </c>
      <c r="D129" t="s">
        <v>323</v>
      </c>
      <c r="E129" t="s">
        <v>11735</v>
      </c>
      <c r="F129" t="s">
        <v>11736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54.5</v>
      </c>
      <c r="P129">
        <v>532</v>
      </c>
      <c r="Q129">
        <v>4.7</v>
      </c>
      <c r="R129">
        <v>0.4</v>
      </c>
      <c r="S12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80.600000000000009</v>
      </c>
      <c r="T129">
        <f>INDEX(Proj2019[POINTS],MATCH(_xlfn.SWITCH(Proj2019[[#This Row],[POS]],"QB","QB14","TE","TE14","RB","RB34","WR","WR35"),Proj2019[POSRK],0))</f>
        <v>82.29</v>
      </c>
      <c r="U129">
        <f>(Proj2019[[#This Row],[POINTS]]-Proj2019[[#This Row],[RLEVEL]])/16</f>
        <v>-0.10562499999999986</v>
      </c>
      <c r="V129" s="60">
        <f>MAX($Y$7*Proj2019[[#This Row],[VARG]],0)+1</f>
        <v>1</v>
      </c>
      <c r="W129" s="1" t="str">
        <f>IF(INDEX(players[years_exp],MATCH(Proj2019[[#This Row],[PLAYER]],players[full_name],0))=0,"Rookie","")</f>
        <v/>
      </c>
      <c r="X129" s="1"/>
    </row>
    <row r="130" spans="2:24" x14ac:dyDescent="0.3">
      <c r="B130" t="s">
        <v>7989</v>
      </c>
      <c r="C130" t="s">
        <v>11830</v>
      </c>
      <c r="D130" t="s">
        <v>323</v>
      </c>
      <c r="E130" t="s">
        <v>11737</v>
      </c>
      <c r="F130" t="s">
        <v>11738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52.3</v>
      </c>
      <c r="P130">
        <v>564.70000000000005</v>
      </c>
      <c r="Q130">
        <v>4.0999999999999996</v>
      </c>
      <c r="R130">
        <v>0.4</v>
      </c>
      <c r="S13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80.27000000000001</v>
      </c>
      <c r="T130">
        <f>INDEX(Proj2019[POINTS],MATCH(_xlfn.SWITCH(Proj2019[[#This Row],[POS]],"QB","QB14","TE","TE14","RB","RB34","WR","WR35"),Proj2019[POSRK],0))</f>
        <v>82.29</v>
      </c>
      <c r="U130">
        <f>(Proj2019[[#This Row],[POINTS]]-Proj2019[[#This Row],[RLEVEL]])/16</f>
        <v>-0.12624999999999975</v>
      </c>
      <c r="V130" s="60">
        <f>MAX($Y$7*Proj2019[[#This Row],[VARG]],0)+1</f>
        <v>1</v>
      </c>
      <c r="W130" s="1" t="str">
        <f>IF(INDEX(players[years_exp],MATCH(Proj2019[[#This Row],[PLAYER]],players[full_name],0))=0,"Rookie","")</f>
        <v/>
      </c>
      <c r="X130" s="1"/>
    </row>
    <row r="131" spans="2:24" x14ac:dyDescent="0.3">
      <c r="B131" t="s">
        <v>3053</v>
      </c>
      <c r="C131" t="s">
        <v>11825</v>
      </c>
      <c r="D131" t="s">
        <v>323</v>
      </c>
      <c r="E131" t="s">
        <v>11739</v>
      </c>
      <c r="F131" t="s">
        <v>11740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43.5</v>
      </c>
      <c r="P131">
        <v>527.79999999999995</v>
      </c>
      <c r="Q131">
        <v>4.4000000000000004</v>
      </c>
      <c r="R131">
        <v>0.1</v>
      </c>
      <c r="S13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78.98</v>
      </c>
      <c r="T131">
        <f>INDEX(Proj2019[POINTS],MATCH(_xlfn.SWITCH(Proj2019[[#This Row],[POS]],"QB","QB14","TE","TE14","RB","RB34","WR","WR35"),Proj2019[POSRK],0))</f>
        <v>82.29</v>
      </c>
      <c r="U131">
        <f>(Proj2019[[#This Row],[POINTS]]-Proj2019[[#This Row],[RLEVEL]])/16</f>
        <v>-0.20687500000000014</v>
      </c>
      <c r="V131" s="60">
        <f>MAX($Y$7*Proj2019[[#This Row],[VARG]],0)+1</f>
        <v>1</v>
      </c>
      <c r="W131" s="1" t="str">
        <f>IF(INDEX(players[years_exp],MATCH(Proj2019[[#This Row],[PLAYER]],players[full_name],0))=0,"Rookie","")</f>
        <v>Rookie</v>
      </c>
      <c r="X131" s="1"/>
    </row>
    <row r="132" spans="2:24" x14ac:dyDescent="0.3">
      <c r="B132" t="s">
        <v>2493</v>
      </c>
      <c r="C132" t="s">
        <v>11831</v>
      </c>
      <c r="D132" t="s">
        <v>453</v>
      </c>
      <c r="E132" t="s">
        <v>11741</v>
      </c>
      <c r="F132" t="s">
        <v>11742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71.3</v>
      </c>
      <c r="M132">
        <v>303.10000000000002</v>
      </c>
      <c r="N132">
        <v>1.8</v>
      </c>
      <c r="O132">
        <v>31.2</v>
      </c>
      <c r="P132">
        <v>252.3</v>
      </c>
      <c r="Q132">
        <v>2</v>
      </c>
      <c r="R132">
        <v>0.5</v>
      </c>
      <c r="S13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77.34</v>
      </c>
      <c r="T132">
        <f>INDEX(Proj2019[POINTS],MATCH(_xlfn.SWITCH(Proj2019[[#This Row],[POS]],"QB","QB14","TE","TE14","RB","RB34","WR","WR35"),Proj2019[POSRK],0))</f>
        <v>117.76000000000002</v>
      </c>
      <c r="U132">
        <f>(Proj2019[[#This Row],[POINTS]]-Proj2019[[#This Row],[RLEVEL]])/16</f>
        <v>-2.526250000000001</v>
      </c>
      <c r="V132" s="60">
        <f>MAX($Y$7*Proj2019[[#This Row],[VARG]],0)+1</f>
        <v>1</v>
      </c>
      <c r="W132" s="1" t="str">
        <f>IF(INDEX(players[years_exp],MATCH(Proj2019[[#This Row],[PLAYER]],players[full_name],0))=0,"Rookie","")</f>
        <v/>
      </c>
      <c r="X132" s="1"/>
    </row>
    <row r="133" spans="2:24" x14ac:dyDescent="0.3">
      <c r="B133" t="s">
        <v>9878</v>
      </c>
      <c r="C133" t="s">
        <v>11849</v>
      </c>
      <c r="D133" t="s">
        <v>323</v>
      </c>
      <c r="E133" t="s">
        <v>11743</v>
      </c>
      <c r="F133" t="s">
        <v>11744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47.4</v>
      </c>
      <c r="P133">
        <v>517.6</v>
      </c>
      <c r="Q133">
        <v>4.4000000000000004</v>
      </c>
      <c r="R133">
        <v>0.5</v>
      </c>
      <c r="S13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77.160000000000011</v>
      </c>
      <c r="T133">
        <f>INDEX(Proj2019[POINTS],MATCH(_xlfn.SWITCH(Proj2019[[#This Row],[POS]],"QB","QB14","TE","TE14","RB","RB34","WR","WR35"),Proj2019[POSRK],0))</f>
        <v>82.29</v>
      </c>
      <c r="U133">
        <f>(Proj2019[[#This Row],[POINTS]]-Proj2019[[#This Row],[RLEVEL]])/16</f>
        <v>-0.32062499999999972</v>
      </c>
      <c r="V133" s="60">
        <f>MAX($Y$7*Proj2019[[#This Row],[VARG]],0)+1</f>
        <v>1</v>
      </c>
      <c r="W133" s="1" t="str">
        <f>IF(INDEX(players[years_exp],MATCH(Proj2019[[#This Row],[PLAYER]],players[full_name],0))=0,"Rookie","")</f>
        <v/>
      </c>
      <c r="X133" s="1"/>
    </row>
    <row r="134" spans="2:24" x14ac:dyDescent="0.3">
      <c r="B134" t="s">
        <v>3099</v>
      </c>
      <c r="C134" t="s">
        <v>11850</v>
      </c>
      <c r="D134" t="s">
        <v>453</v>
      </c>
      <c r="E134" t="s">
        <v>11745</v>
      </c>
      <c r="F134" t="s">
        <v>11746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55.9</v>
      </c>
      <c r="M134">
        <v>233.5</v>
      </c>
      <c r="N134">
        <v>0.9</v>
      </c>
      <c r="O134">
        <v>49.3</v>
      </c>
      <c r="P134">
        <v>382.2</v>
      </c>
      <c r="Q134">
        <v>1.8</v>
      </c>
      <c r="R134">
        <v>0.9</v>
      </c>
      <c r="S13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75.97</v>
      </c>
      <c r="T134">
        <f>INDEX(Proj2019[POINTS],MATCH(_xlfn.SWITCH(Proj2019[[#This Row],[POS]],"QB","QB14","TE","TE14","RB","RB34","WR","WR35"),Proj2019[POSRK],0))</f>
        <v>117.76000000000002</v>
      </c>
      <c r="U134">
        <f>(Proj2019[[#This Row],[POINTS]]-Proj2019[[#This Row],[RLEVEL]])/16</f>
        <v>-2.6118750000000013</v>
      </c>
      <c r="V134" s="60">
        <f>MAX($Y$7*Proj2019[[#This Row],[VARG]],0)+1</f>
        <v>1</v>
      </c>
      <c r="W134" s="1" t="str">
        <f>IF(INDEX(players[years_exp],MATCH(Proj2019[[#This Row],[PLAYER]],players[full_name],0))=0,"Rookie","")</f>
        <v/>
      </c>
      <c r="X134" s="1"/>
    </row>
    <row r="135" spans="2:24" x14ac:dyDescent="0.3">
      <c r="B135" t="s">
        <v>6755</v>
      </c>
      <c r="C135" t="s">
        <v>11848</v>
      </c>
      <c r="D135" t="s">
        <v>323</v>
      </c>
      <c r="E135" t="s">
        <v>11747</v>
      </c>
      <c r="F135" t="s">
        <v>11748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41.5</v>
      </c>
      <c r="P135">
        <v>550.9</v>
      </c>
      <c r="Q135">
        <v>3.5</v>
      </c>
      <c r="R135">
        <v>0.1</v>
      </c>
      <c r="S13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75.89</v>
      </c>
      <c r="T135">
        <f>INDEX(Proj2019[POINTS],MATCH(_xlfn.SWITCH(Proj2019[[#This Row],[POS]],"QB","QB14","TE","TE14","RB","RB34","WR","WR35"),Proj2019[POSRK],0))</f>
        <v>82.29</v>
      </c>
      <c r="U135">
        <f>(Proj2019[[#This Row],[POINTS]]-Proj2019[[#This Row],[RLEVEL]])/16</f>
        <v>-0.40000000000000036</v>
      </c>
      <c r="V135" s="60">
        <f>MAX($Y$7*Proj2019[[#This Row],[VARG]],0)+1</f>
        <v>1</v>
      </c>
      <c r="W135" s="1" t="str">
        <f>IF(INDEX(players[years_exp],MATCH(Proj2019[[#This Row],[PLAYER]],players[full_name],0))=0,"Rookie","")</f>
        <v/>
      </c>
      <c r="X135" s="1"/>
    </row>
    <row r="136" spans="2:24" x14ac:dyDescent="0.3">
      <c r="B136" t="s">
        <v>5061</v>
      </c>
      <c r="C136" t="s">
        <v>11826</v>
      </c>
      <c r="D136" t="s">
        <v>453</v>
      </c>
      <c r="E136" t="s">
        <v>11749</v>
      </c>
      <c r="F136" t="s">
        <v>11750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118</v>
      </c>
      <c r="M136">
        <v>440.9</v>
      </c>
      <c r="N136">
        <v>3.6</v>
      </c>
      <c r="O136">
        <v>16.3</v>
      </c>
      <c r="P136">
        <v>105.3</v>
      </c>
      <c r="Q136">
        <v>0.3</v>
      </c>
      <c r="R136">
        <v>1.1000000000000001</v>
      </c>
      <c r="S13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75.819999999999993</v>
      </c>
      <c r="T136">
        <f>INDEX(Proj2019[POINTS],MATCH(_xlfn.SWITCH(Proj2019[[#This Row],[POS]],"QB","QB14","TE","TE14","RB","RB34","WR","WR35"),Proj2019[POSRK],0))</f>
        <v>117.76000000000002</v>
      </c>
      <c r="U136">
        <f>(Proj2019[[#This Row],[POINTS]]-Proj2019[[#This Row],[RLEVEL]])/16</f>
        <v>-2.6212500000000016</v>
      </c>
      <c r="V136" s="60">
        <f>MAX($Y$7*Proj2019[[#This Row],[VARG]],0)+1</f>
        <v>1</v>
      </c>
      <c r="W136" s="1" t="str">
        <f>IF(INDEX(players[years_exp],MATCH(Proj2019[[#This Row],[PLAYER]],players[full_name],0))=0,"Rookie","")</f>
        <v/>
      </c>
      <c r="X136" s="1"/>
    </row>
    <row r="137" spans="2:24" x14ac:dyDescent="0.3">
      <c r="B137" t="s">
        <v>5482</v>
      </c>
      <c r="C137" t="s">
        <v>11836</v>
      </c>
      <c r="D137" t="s">
        <v>453</v>
      </c>
      <c r="E137" t="s">
        <v>11751</v>
      </c>
      <c r="F137" t="s">
        <v>11752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51.6</v>
      </c>
      <c r="M137">
        <v>236.4</v>
      </c>
      <c r="N137">
        <v>1.1000000000000001</v>
      </c>
      <c r="O137">
        <v>50.6</v>
      </c>
      <c r="P137">
        <v>422.3</v>
      </c>
      <c r="Q137">
        <v>1.1000000000000001</v>
      </c>
      <c r="R137">
        <v>1.9</v>
      </c>
      <c r="S13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75.27</v>
      </c>
      <c r="T137">
        <f>INDEX(Proj2019[POINTS],MATCH(_xlfn.SWITCH(Proj2019[[#This Row],[POS]],"QB","QB14","TE","TE14","RB","RB34","WR","WR35"),Proj2019[POSRK],0))</f>
        <v>117.76000000000002</v>
      </c>
      <c r="U137">
        <f>(Proj2019[[#This Row],[POINTS]]-Proj2019[[#This Row],[RLEVEL]])/16</f>
        <v>-2.6556250000000015</v>
      </c>
      <c r="V137" s="60">
        <f>MAX($Y$7*Proj2019[[#This Row],[VARG]],0)+1</f>
        <v>1</v>
      </c>
      <c r="W137" s="1" t="str">
        <f>IF(INDEX(players[years_exp],MATCH(Proj2019[[#This Row],[PLAYER]],players[full_name],0))=0,"Rookie","")</f>
        <v/>
      </c>
      <c r="X137" s="1"/>
    </row>
    <row r="138" spans="2:24" x14ac:dyDescent="0.3">
      <c r="B138" t="s">
        <v>8152</v>
      </c>
      <c r="C138" t="s">
        <v>11847</v>
      </c>
      <c r="D138" t="s">
        <v>453</v>
      </c>
      <c r="E138" t="s">
        <v>11753</v>
      </c>
      <c r="F138" t="s">
        <v>11754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110.5</v>
      </c>
      <c r="M138">
        <v>491.4</v>
      </c>
      <c r="N138">
        <v>2.8</v>
      </c>
      <c r="O138">
        <v>16.100000000000001</v>
      </c>
      <c r="P138">
        <v>120.2</v>
      </c>
      <c r="Q138">
        <v>0.3</v>
      </c>
      <c r="R138">
        <v>2.2999999999999998</v>
      </c>
      <c r="S13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75.16</v>
      </c>
      <c r="T138">
        <f>INDEX(Proj2019[POINTS],MATCH(_xlfn.SWITCH(Proj2019[[#This Row],[POS]],"QB","QB14","TE","TE14","RB","RB34","WR","WR35"),Proj2019[POSRK],0))</f>
        <v>117.76000000000002</v>
      </c>
      <c r="U138">
        <f>(Proj2019[[#This Row],[POINTS]]-Proj2019[[#This Row],[RLEVEL]])/16</f>
        <v>-2.6625000000000014</v>
      </c>
      <c r="V138" s="60">
        <f>MAX($Y$7*Proj2019[[#This Row],[VARG]],0)+1</f>
        <v>1</v>
      </c>
      <c r="W138" s="1" t="str">
        <f>IF(INDEX(players[years_exp],MATCH(Proj2019[[#This Row],[PLAYER]],players[full_name],0))=0,"Rookie","")</f>
        <v/>
      </c>
      <c r="X138" s="1"/>
    </row>
    <row r="139" spans="2:24" x14ac:dyDescent="0.3">
      <c r="B139" t="s">
        <v>4442</v>
      </c>
      <c r="C139" t="s">
        <v>11844</v>
      </c>
      <c r="D139" t="s">
        <v>453</v>
      </c>
      <c r="E139" t="s">
        <v>11755</v>
      </c>
      <c r="F139" t="s">
        <v>11756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102.4</v>
      </c>
      <c r="M139">
        <v>456.5</v>
      </c>
      <c r="N139">
        <v>3.5</v>
      </c>
      <c r="O139">
        <v>10.9</v>
      </c>
      <c r="P139">
        <v>79</v>
      </c>
      <c r="Q139">
        <v>0.3</v>
      </c>
      <c r="R139">
        <v>0.6</v>
      </c>
      <c r="S13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75.150000000000006</v>
      </c>
      <c r="T139">
        <f>INDEX(Proj2019[POINTS],MATCH(_xlfn.SWITCH(Proj2019[[#This Row],[POS]],"QB","QB14","TE","TE14","RB","RB34","WR","WR35"),Proj2019[POSRK],0))</f>
        <v>117.76000000000002</v>
      </c>
      <c r="U139">
        <f>(Proj2019[[#This Row],[POINTS]]-Proj2019[[#This Row],[RLEVEL]])/16</f>
        <v>-2.6631250000000009</v>
      </c>
      <c r="V139" s="60">
        <f>MAX($Y$7*Proj2019[[#This Row],[VARG]],0)+1</f>
        <v>1</v>
      </c>
      <c r="W139" s="1" t="str">
        <f>IF(INDEX(players[years_exp],MATCH(Proj2019[[#This Row],[PLAYER]],players[full_name],0))=0,"Rookie","")</f>
        <v/>
      </c>
      <c r="X139" s="1"/>
    </row>
    <row r="140" spans="2:24" x14ac:dyDescent="0.3">
      <c r="B140" t="s">
        <v>6146</v>
      </c>
      <c r="C140" t="s">
        <v>11843</v>
      </c>
      <c r="D140" t="s">
        <v>323</v>
      </c>
      <c r="E140" t="s">
        <v>11757</v>
      </c>
      <c r="F140" t="s">
        <v>11758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54</v>
      </c>
      <c r="P140">
        <v>505.4</v>
      </c>
      <c r="Q140">
        <v>4.2</v>
      </c>
      <c r="R140">
        <v>0.8</v>
      </c>
      <c r="S14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74.140000000000015</v>
      </c>
      <c r="T140">
        <f>INDEX(Proj2019[POINTS],MATCH(_xlfn.SWITCH(Proj2019[[#This Row],[POS]],"QB","QB14","TE","TE14","RB","RB34","WR","WR35"),Proj2019[POSRK],0))</f>
        <v>82.29</v>
      </c>
      <c r="U140">
        <f>(Proj2019[[#This Row],[POINTS]]-Proj2019[[#This Row],[RLEVEL]])/16</f>
        <v>-0.50937499999999947</v>
      </c>
      <c r="V140" s="60">
        <f>MAX($Y$7*Proj2019[[#This Row],[VARG]],0)+1</f>
        <v>1</v>
      </c>
      <c r="W140" s="1" t="str">
        <f>IF(INDEX(players[years_exp],MATCH(Proj2019[[#This Row],[PLAYER]],players[full_name],0))=0,"Rookie","")</f>
        <v/>
      </c>
      <c r="X140" s="1"/>
    </row>
    <row r="141" spans="2:24" x14ac:dyDescent="0.3">
      <c r="B141" t="s">
        <v>10445</v>
      </c>
      <c r="C141" t="s">
        <v>11838</v>
      </c>
      <c r="D141" t="s">
        <v>453</v>
      </c>
      <c r="E141" t="s">
        <v>11759</v>
      </c>
      <c r="F141" t="s">
        <v>11760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43.6</v>
      </c>
      <c r="M141">
        <v>217.3</v>
      </c>
      <c r="N141">
        <v>1</v>
      </c>
      <c r="O141">
        <v>38</v>
      </c>
      <c r="P141">
        <v>337.1</v>
      </c>
      <c r="Q141">
        <v>1.9</v>
      </c>
      <c r="R141">
        <v>0.5</v>
      </c>
      <c r="S14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71.84</v>
      </c>
      <c r="T141">
        <f>INDEX(Proj2019[POINTS],MATCH(_xlfn.SWITCH(Proj2019[[#This Row],[POS]],"QB","QB14","TE","TE14","RB","RB34","WR","WR35"),Proj2019[POSRK],0))</f>
        <v>117.76000000000002</v>
      </c>
      <c r="U141">
        <f>(Proj2019[[#This Row],[POINTS]]-Proj2019[[#This Row],[RLEVEL]])/16</f>
        <v>-2.870000000000001</v>
      </c>
      <c r="V141" s="60">
        <f>MAX($Y$7*Proj2019[[#This Row],[VARG]],0)+1</f>
        <v>1</v>
      </c>
      <c r="W141" s="1" t="str">
        <f>IF(INDEX(players[years_exp],MATCH(Proj2019[[#This Row],[PLAYER]],players[full_name],0))=0,"Rookie","")</f>
        <v/>
      </c>
      <c r="X141" s="1"/>
    </row>
    <row r="142" spans="2:24" x14ac:dyDescent="0.3">
      <c r="B142" t="s">
        <v>4635</v>
      </c>
      <c r="C142" t="s">
        <v>11845</v>
      </c>
      <c r="D142" t="s">
        <v>323</v>
      </c>
      <c r="E142" t="s">
        <v>11761</v>
      </c>
      <c r="F142" t="s">
        <v>11762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43.7</v>
      </c>
      <c r="P142">
        <v>497.2</v>
      </c>
      <c r="Q142">
        <v>3.4</v>
      </c>
      <c r="R142">
        <v>0.4</v>
      </c>
      <c r="S14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69.320000000000007</v>
      </c>
      <c r="T142">
        <f>INDEX(Proj2019[POINTS],MATCH(_xlfn.SWITCH(Proj2019[[#This Row],[POS]],"QB","QB14","TE","TE14","RB","RB34","WR","WR35"),Proj2019[POSRK],0))</f>
        <v>82.29</v>
      </c>
      <c r="U142">
        <f>(Proj2019[[#This Row],[POINTS]]-Proj2019[[#This Row],[RLEVEL]])/16</f>
        <v>-0.81062499999999993</v>
      </c>
      <c r="V142" s="60">
        <f>MAX($Y$7*Proj2019[[#This Row],[VARG]],0)+1</f>
        <v>1</v>
      </c>
      <c r="W142" s="1" t="str">
        <f>IF(INDEX(players[years_exp],MATCH(Proj2019[[#This Row],[PLAYER]],players[full_name],0))=0,"Rookie","")</f>
        <v>Rookie</v>
      </c>
      <c r="X142" s="1"/>
    </row>
    <row r="143" spans="2:24" x14ac:dyDescent="0.3">
      <c r="B143" t="s">
        <v>10405</v>
      </c>
      <c r="C143" t="s">
        <v>11844</v>
      </c>
      <c r="D143" t="s">
        <v>323</v>
      </c>
      <c r="E143" t="s">
        <v>11763</v>
      </c>
      <c r="F143" t="s">
        <v>11764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44.7</v>
      </c>
      <c r="P143">
        <v>486.2</v>
      </c>
      <c r="Q143">
        <v>3.7</v>
      </c>
      <c r="R143">
        <v>0.8</v>
      </c>
      <c r="S14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69.220000000000013</v>
      </c>
      <c r="T143">
        <f>INDEX(Proj2019[POINTS],MATCH(_xlfn.SWITCH(Proj2019[[#This Row],[POS]],"QB","QB14","TE","TE14","RB","RB34","WR","WR35"),Proj2019[POSRK],0))</f>
        <v>82.29</v>
      </c>
      <c r="U143">
        <f>(Proj2019[[#This Row],[POINTS]]-Proj2019[[#This Row],[RLEVEL]])/16</f>
        <v>-0.81687499999999957</v>
      </c>
      <c r="V143" s="60">
        <f>MAX($Y$7*Proj2019[[#This Row],[VARG]],0)+1</f>
        <v>1</v>
      </c>
      <c r="W143" s="1" t="str">
        <f>IF(INDEX(players[years_exp],MATCH(Proj2019[[#This Row],[PLAYER]],players[full_name],0))=0,"Rookie","")</f>
        <v>Rookie</v>
      </c>
      <c r="X143" s="1"/>
    </row>
    <row r="144" spans="2:24" x14ac:dyDescent="0.3">
      <c r="B144" t="s">
        <v>8888</v>
      </c>
      <c r="C144" t="s">
        <v>11838</v>
      </c>
      <c r="D144" t="s">
        <v>453</v>
      </c>
      <c r="E144" t="s">
        <v>11765</v>
      </c>
      <c r="F144" t="s">
        <v>11766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86.1</v>
      </c>
      <c r="M144">
        <v>350.9</v>
      </c>
      <c r="N144">
        <v>2.7</v>
      </c>
      <c r="O144">
        <v>14.5</v>
      </c>
      <c r="P144">
        <v>135.69999999999999</v>
      </c>
      <c r="Q144">
        <v>0.7</v>
      </c>
      <c r="R144">
        <v>0.4</v>
      </c>
      <c r="S14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68.260000000000005</v>
      </c>
      <c r="T144">
        <f>INDEX(Proj2019[POINTS],MATCH(_xlfn.SWITCH(Proj2019[[#This Row],[POS]],"QB","QB14","TE","TE14","RB","RB34","WR","WR35"),Proj2019[POSRK],0))</f>
        <v>117.76000000000002</v>
      </c>
      <c r="U144">
        <f>(Proj2019[[#This Row],[POINTS]]-Proj2019[[#This Row],[RLEVEL]])/16</f>
        <v>-3.0937500000000009</v>
      </c>
      <c r="V144" s="60">
        <f>MAX($Y$7*Proj2019[[#This Row],[VARG]],0)+1</f>
        <v>1</v>
      </c>
      <c r="W144" s="1" t="str">
        <f>IF(INDEX(players[years_exp],MATCH(Proj2019[[#This Row],[PLAYER]],players[full_name],0))=0,"Rookie","")</f>
        <v/>
      </c>
      <c r="X144" s="1"/>
    </row>
    <row r="145" spans="2:24" x14ac:dyDescent="0.3">
      <c r="B145" t="s">
        <v>7422</v>
      </c>
      <c r="C145" t="s">
        <v>11833</v>
      </c>
      <c r="D145" t="s">
        <v>453</v>
      </c>
      <c r="E145" t="s">
        <v>11767</v>
      </c>
      <c r="F145" t="s">
        <v>11768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78.099999999999994</v>
      </c>
      <c r="M145">
        <v>297.7</v>
      </c>
      <c r="N145">
        <v>1.9</v>
      </c>
      <c r="O145">
        <v>32.799999999999997</v>
      </c>
      <c r="P145">
        <v>235.9</v>
      </c>
      <c r="Q145">
        <v>0.6</v>
      </c>
      <c r="R145">
        <v>0.4</v>
      </c>
      <c r="S14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67.56</v>
      </c>
      <c r="T145">
        <f>INDEX(Proj2019[POINTS],MATCH(_xlfn.SWITCH(Proj2019[[#This Row],[POS]],"QB","QB14","TE","TE14","RB","RB34","WR","WR35"),Proj2019[POSRK],0))</f>
        <v>117.76000000000002</v>
      </c>
      <c r="U145">
        <f>(Proj2019[[#This Row],[POINTS]]-Proj2019[[#This Row],[RLEVEL]])/16</f>
        <v>-3.1375000000000011</v>
      </c>
      <c r="V145" s="60">
        <f>MAX($Y$7*Proj2019[[#This Row],[VARG]],0)+1</f>
        <v>1</v>
      </c>
      <c r="W145" s="1" t="str">
        <f>IF(INDEX(players[years_exp],MATCH(Proj2019[[#This Row],[PLAYER]],players[full_name],0))=0,"Rookie","")</f>
        <v/>
      </c>
      <c r="X145" s="1"/>
    </row>
    <row r="146" spans="2:24" x14ac:dyDescent="0.3">
      <c r="B146" t="s">
        <v>9445</v>
      </c>
      <c r="C146" t="s">
        <v>11851</v>
      </c>
      <c r="D146" t="s">
        <v>453</v>
      </c>
      <c r="E146" t="s">
        <v>11769</v>
      </c>
      <c r="F146" t="s">
        <v>11770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97.7</v>
      </c>
      <c r="M146">
        <v>432</v>
      </c>
      <c r="N146">
        <v>1.9</v>
      </c>
      <c r="O146">
        <v>12.1</v>
      </c>
      <c r="P146">
        <v>106.1</v>
      </c>
      <c r="Q146">
        <v>0.5</v>
      </c>
      <c r="R146">
        <v>0.6</v>
      </c>
      <c r="S14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67.010000000000005</v>
      </c>
      <c r="T146">
        <f>INDEX(Proj2019[POINTS],MATCH(_xlfn.SWITCH(Proj2019[[#This Row],[POS]],"QB","QB14","TE","TE14","RB","RB34","WR","WR35"),Proj2019[POSRK],0))</f>
        <v>117.76000000000002</v>
      </c>
      <c r="U146">
        <f>(Proj2019[[#This Row],[POINTS]]-Proj2019[[#This Row],[RLEVEL]])/16</f>
        <v>-3.1718750000000009</v>
      </c>
      <c r="V146" s="60">
        <f>MAX($Y$7*Proj2019[[#This Row],[VARG]],0)+1</f>
        <v>1</v>
      </c>
      <c r="W146" s="1" t="str">
        <f>IF(INDEX(players[years_exp],MATCH(Proj2019[[#This Row],[PLAYER]],players[full_name],0))=0,"Rookie","")</f>
        <v/>
      </c>
      <c r="X146" s="1"/>
    </row>
    <row r="147" spans="2:24" x14ac:dyDescent="0.3">
      <c r="B147" t="s">
        <v>6784</v>
      </c>
      <c r="C147" t="s">
        <v>11848</v>
      </c>
      <c r="D147" t="s">
        <v>453</v>
      </c>
      <c r="E147" t="s">
        <v>11771</v>
      </c>
      <c r="F147" t="s">
        <v>11772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100.4</v>
      </c>
      <c r="M147">
        <v>461.3</v>
      </c>
      <c r="N147">
        <v>3.1</v>
      </c>
      <c r="O147">
        <v>3.1</v>
      </c>
      <c r="P147">
        <v>24.6</v>
      </c>
      <c r="Q147">
        <v>0.1</v>
      </c>
      <c r="R147">
        <v>0.4</v>
      </c>
      <c r="S14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66.989999999999995</v>
      </c>
      <c r="T147">
        <f>INDEX(Proj2019[POINTS],MATCH(_xlfn.SWITCH(Proj2019[[#This Row],[POS]],"QB","QB14","TE","TE14","RB","RB34","WR","WR35"),Proj2019[POSRK],0))</f>
        <v>117.76000000000002</v>
      </c>
      <c r="U147">
        <f>(Proj2019[[#This Row],[POINTS]]-Proj2019[[#This Row],[RLEVEL]])/16</f>
        <v>-3.1731250000000015</v>
      </c>
      <c r="V147" s="60">
        <f>MAX($Y$7*Proj2019[[#This Row],[VARG]],0)+1</f>
        <v>1</v>
      </c>
      <c r="W147" s="1" t="str">
        <f>IF(INDEX(players[years_exp],MATCH(Proj2019[[#This Row],[PLAYER]],players[full_name],0))=0,"Rookie","")</f>
        <v/>
      </c>
      <c r="X147" s="1"/>
    </row>
    <row r="148" spans="2:24" x14ac:dyDescent="0.3">
      <c r="B148" t="s">
        <v>7040</v>
      </c>
      <c r="C148" t="s">
        <v>11833</v>
      </c>
      <c r="D148" t="s">
        <v>323</v>
      </c>
      <c r="E148" t="s">
        <v>11773</v>
      </c>
      <c r="F148" t="s">
        <v>11774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40.6</v>
      </c>
      <c r="P148">
        <v>452.5</v>
      </c>
      <c r="Q148">
        <v>3.5</v>
      </c>
      <c r="R148">
        <v>0.1</v>
      </c>
      <c r="S14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66.05</v>
      </c>
      <c r="T148">
        <f>INDEX(Proj2019[POINTS],MATCH(_xlfn.SWITCH(Proj2019[[#This Row],[POS]],"QB","QB14","TE","TE14","RB","RB34","WR","WR35"),Proj2019[POSRK],0))</f>
        <v>82.29</v>
      </c>
      <c r="U148">
        <f>(Proj2019[[#This Row],[POINTS]]-Proj2019[[#This Row],[RLEVEL]])/16</f>
        <v>-1.0150000000000006</v>
      </c>
      <c r="V148" s="60">
        <f>MAX($Y$7*Proj2019[[#This Row],[VARG]],0)+1</f>
        <v>1</v>
      </c>
      <c r="W148" s="1" t="str">
        <f>IF(INDEX(players[years_exp],MATCH(Proj2019[[#This Row],[PLAYER]],players[full_name],0))=0,"Rookie","")</f>
        <v/>
      </c>
      <c r="X148" s="1"/>
    </row>
    <row r="149" spans="2:24" x14ac:dyDescent="0.3">
      <c r="B149" t="s">
        <v>7351</v>
      </c>
      <c r="C149" t="s">
        <v>11821</v>
      </c>
      <c r="D149" t="s">
        <v>323</v>
      </c>
      <c r="E149" t="s">
        <v>11775</v>
      </c>
      <c r="F149" t="s">
        <v>11776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45.3</v>
      </c>
      <c r="P149">
        <v>443.3</v>
      </c>
      <c r="Q149">
        <v>3.4</v>
      </c>
      <c r="R149">
        <v>0.4</v>
      </c>
      <c r="S14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63.930000000000007</v>
      </c>
      <c r="T149">
        <f>INDEX(Proj2019[POINTS],MATCH(_xlfn.SWITCH(Proj2019[[#This Row],[POS]],"QB","QB14","TE","TE14","RB","RB34","WR","WR35"),Proj2019[POSRK],0))</f>
        <v>82.29</v>
      </c>
      <c r="U149">
        <f>(Proj2019[[#This Row],[POINTS]]-Proj2019[[#This Row],[RLEVEL]])/16</f>
        <v>-1.1475</v>
      </c>
      <c r="V149" s="60">
        <f>MAX($Y$7*Proj2019[[#This Row],[VARG]],0)+1</f>
        <v>1</v>
      </c>
      <c r="W149" s="1" t="str">
        <f>IF(INDEX(players[years_exp],MATCH(Proj2019[[#This Row],[PLAYER]],players[full_name],0))=0,"Rookie","")</f>
        <v/>
      </c>
      <c r="X149" s="1"/>
    </row>
    <row r="150" spans="2:24" x14ac:dyDescent="0.3">
      <c r="B150" t="s">
        <v>7426</v>
      </c>
      <c r="C150" t="s">
        <v>11844</v>
      </c>
      <c r="D150" t="s">
        <v>453</v>
      </c>
      <c r="E150" t="s">
        <v>11777</v>
      </c>
      <c r="F150" t="s">
        <v>11778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44.1</v>
      </c>
      <c r="M150">
        <v>189.1</v>
      </c>
      <c r="N150">
        <v>1</v>
      </c>
      <c r="O150">
        <v>46.7</v>
      </c>
      <c r="P150">
        <v>326.7</v>
      </c>
      <c r="Q150">
        <v>1.1000000000000001</v>
      </c>
      <c r="R150">
        <v>0.5</v>
      </c>
      <c r="S15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63.179999999999993</v>
      </c>
      <c r="T150">
        <f>INDEX(Proj2019[POINTS],MATCH(_xlfn.SWITCH(Proj2019[[#This Row],[POS]],"QB","QB14","TE","TE14","RB","RB34","WR","WR35"),Proj2019[POSRK],0))</f>
        <v>117.76000000000002</v>
      </c>
      <c r="U150">
        <f>(Proj2019[[#This Row],[POINTS]]-Proj2019[[#This Row],[RLEVEL]])/16</f>
        <v>-3.4112500000000017</v>
      </c>
      <c r="V150" s="60">
        <f>MAX($Y$7*Proj2019[[#This Row],[VARG]],0)+1</f>
        <v>1</v>
      </c>
      <c r="W150" s="1" t="str">
        <f>IF(INDEX(players[years_exp],MATCH(Proj2019[[#This Row],[PLAYER]],players[full_name],0))=0,"Rookie","")</f>
        <v/>
      </c>
      <c r="X150" s="1"/>
    </row>
    <row r="151" spans="2:24" x14ac:dyDescent="0.3">
      <c r="B151" t="s">
        <v>8256</v>
      </c>
      <c r="C151" t="s">
        <v>11842</v>
      </c>
      <c r="D151" t="s">
        <v>323</v>
      </c>
      <c r="E151" t="s">
        <v>11779</v>
      </c>
      <c r="F151" t="s">
        <v>11780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35.200000000000003</v>
      </c>
      <c r="P151">
        <v>365.2</v>
      </c>
      <c r="Q151">
        <v>4.0999999999999996</v>
      </c>
      <c r="R151">
        <v>0.1</v>
      </c>
      <c r="S15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60.92</v>
      </c>
      <c r="T151">
        <f>INDEX(Proj2019[POINTS],MATCH(_xlfn.SWITCH(Proj2019[[#This Row],[POS]],"QB","QB14","TE","TE14","RB","RB34","WR","WR35"),Proj2019[POSRK],0))</f>
        <v>82.29</v>
      </c>
      <c r="U151">
        <f>(Proj2019[[#This Row],[POINTS]]-Proj2019[[#This Row],[RLEVEL]])/16</f>
        <v>-1.3356250000000003</v>
      </c>
      <c r="V151" s="60">
        <f>MAX($Y$7*Proj2019[[#This Row],[VARG]],0)+1</f>
        <v>1</v>
      </c>
      <c r="W151" s="1" t="str">
        <f>IF(INDEX(players[years_exp],MATCH(Proj2019[[#This Row],[PLAYER]],players[full_name],0))=0,"Rookie","")</f>
        <v/>
      </c>
      <c r="X151" s="1"/>
    </row>
    <row r="152" spans="2:24" x14ac:dyDescent="0.3">
      <c r="B152" t="s">
        <v>6709</v>
      </c>
      <c r="C152" t="s">
        <v>11836</v>
      </c>
      <c r="D152" t="s">
        <v>323</v>
      </c>
      <c r="E152" t="s">
        <v>11781</v>
      </c>
      <c r="F152" t="s">
        <v>11782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33.1</v>
      </c>
      <c r="P152">
        <v>362.8</v>
      </c>
      <c r="Q152">
        <v>2.9</v>
      </c>
      <c r="R152">
        <v>0.6</v>
      </c>
      <c r="S15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52.48</v>
      </c>
      <c r="T152">
        <f>INDEX(Proj2019[POINTS],MATCH(_xlfn.SWITCH(Proj2019[[#This Row],[POS]],"QB","QB14","TE","TE14","RB","RB34","WR","WR35"),Proj2019[POSRK],0))</f>
        <v>82.29</v>
      </c>
      <c r="U152">
        <f>(Proj2019[[#This Row],[POINTS]]-Proj2019[[#This Row],[RLEVEL]])/16</f>
        <v>-1.8631250000000006</v>
      </c>
      <c r="V152" s="60">
        <f>MAX($Y$7*Proj2019[[#This Row],[VARG]],0)+1</f>
        <v>1</v>
      </c>
      <c r="W152" s="1" t="str">
        <f>IF(INDEX(players[years_exp],MATCH(Proj2019[[#This Row],[PLAYER]],players[full_name],0))=0,"Rookie","")</f>
        <v/>
      </c>
      <c r="X152" s="1"/>
    </row>
    <row r="153" spans="2:24" x14ac:dyDescent="0.3">
      <c r="B153" t="s">
        <v>10559</v>
      </c>
      <c r="C153" t="s">
        <v>11841</v>
      </c>
      <c r="D153" t="s">
        <v>323</v>
      </c>
      <c r="E153" t="s">
        <v>11783</v>
      </c>
      <c r="F153" t="s">
        <v>11784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24.2</v>
      </c>
      <c r="P153">
        <v>322.3</v>
      </c>
      <c r="Q153">
        <v>3</v>
      </c>
      <c r="R153">
        <v>0.1</v>
      </c>
      <c r="S15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50.03</v>
      </c>
      <c r="T153">
        <f>INDEX(Proj2019[POINTS],MATCH(_xlfn.SWITCH(Proj2019[[#This Row],[POS]],"QB","QB14","TE","TE14","RB","RB34","WR","WR35"),Proj2019[POSRK],0))</f>
        <v>82.29</v>
      </c>
      <c r="U153">
        <f>(Proj2019[[#This Row],[POINTS]]-Proj2019[[#This Row],[RLEVEL]])/16</f>
        <v>-2.0162500000000003</v>
      </c>
      <c r="V153" s="60">
        <f>MAX($Y$7*Proj2019[[#This Row],[VARG]],0)+1</f>
        <v>1</v>
      </c>
      <c r="W153" s="1" t="str">
        <f>IF(INDEX(players[years_exp],MATCH(Proj2019[[#This Row],[PLAYER]],players[full_name],0))=0,"Rookie","")</f>
        <v/>
      </c>
      <c r="X153" s="1"/>
    </row>
    <row r="154" spans="2:24" x14ac:dyDescent="0.3">
      <c r="B154" t="s">
        <v>6805</v>
      </c>
      <c r="C154" t="s">
        <v>11846</v>
      </c>
      <c r="D154" t="s">
        <v>323</v>
      </c>
      <c r="E154" t="s">
        <v>11785</v>
      </c>
      <c r="F154" t="s">
        <v>11786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30</v>
      </c>
      <c r="P154">
        <v>347</v>
      </c>
      <c r="Q154">
        <v>2.4</v>
      </c>
      <c r="R154">
        <v>0.1</v>
      </c>
      <c r="S15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48.9</v>
      </c>
      <c r="T154">
        <f>INDEX(Proj2019[POINTS],MATCH(_xlfn.SWITCH(Proj2019[[#This Row],[POS]],"QB","QB14","TE","TE14","RB","RB34","WR","WR35"),Proj2019[POSRK],0))</f>
        <v>82.29</v>
      </c>
      <c r="U154">
        <f>(Proj2019[[#This Row],[POINTS]]-Proj2019[[#This Row],[RLEVEL]])/16</f>
        <v>-2.0868750000000005</v>
      </c>
      <c r="V154" s="60">
        <f>MAX($Y$7*Proj2019[[#This Row],[VARG]],0)+1</f>
        <v>1</v>
      </c>
      <c r="W154" s="1" t="str">
        <f>IF(INDEX(players[years_exp],MATCH(Proj2019[[#This Row],[PLAYER]],players[full_name],0))=0,"Rookie","")</f>
        <v/>
      </c>
      <c r="X154" s="1"/>
    </row>
    <row r="155" spans="2:24" x14ac:dyDescent="0.3">
      <c r="B155" t="s">
        <v>7209</v>
      </c>
      <c r="C155" t="s">
        <v>11837</v>
      </c>
      <c r="D155" t="s">
        <v>323</v>
      </c>
      <c r="E155" t="s">
        <v>11787</v>
      </c>
      <c r="F155" t="s">
        <v>11788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28</v>
      </c>
      <c r="P155">
        <v>299.89999999999998</v>
      </c>
      <c r="Q155">
        <v>3.2</v>
      </c>
      <c r="R155">
        <v>0.4</v>
      </c>
      <c r="S15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48.39</v>
      </c>
      <c r="T155">
        <f>INDEX(Proj2019[POINTS],MATCH(_xlfn.SWITCH(Proj2019[[#This Row],[POS]],"QB","QB14","TE","TE14","RB","RB34","WR","WR35"),Proj2019[POSRK],0))</f>
        <v>82.29</v>
      </c>
      <c r="U155">
        <f>(Proj2019[[#This Row],[POINTS]]-Proj2019[[#This Row],[RLEVEL]])/16</f>
        <v>-2.1187500000000004</v>
      </c>
      <c r="V155" s="60">
        <f>MAX($Y$7*Proj2019[[#This Row],[VARG]],0)+1</f>
        <v>1</v>
      </c>
      <c r="W155" s="1" t="str">
        <f>IF(INDEX(players[years_exp],MATCH(Proj2019[[#This Row],[PLAYER]],players[full_name],0))=0,"Rookie","")</f>
        <v/>
      </c>
      <c r="X155" s="1"/>
    </row>
    <row r="156" spans="2:24" x14ac:dyDescent="0.3">
      <c r="B156" t="s">
        <v>9557</v>
      </c>
      <c r="C156" t="s">
        <v>11847</v>
      </c>
      <c r="D156" t="s">
        <v>323</v>
      </c>
      <c r="E156" t="s">
        <v>11789</v>
      </c>
      <c r="F156" t="s">
        <v>11790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36.5</v>
      </c>
      <c r="P156">
        <v>368.9</v>
      </c>
      <c r="Q156">
        <v>2.1</v>
      </c>
      <c r="R156">
        <v>0.8</v>
      </c>
      <c r="S15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47.89</v>
      </c>
      <c r="T156">
        <f>INDEX(Proj2019[POINTS],MATCH(_xlfn.SWITCH(Proj2019[[#This Row],[POS]],"QB","QB14","TE","TE14","RB","RB34","WR","WR35"),Proj2019[POSRK],0))</f>
        <v>82.29</v>
      </c>
      <c r="U156">
        <f>(Proj2019[[#This Row],[POINTS]]-Proj2019[[#This Row],[RLEVEL]])/16</f>
        <v>-2.1500000000000004</v>
      </c>
      <c r="V156" s="60">
        <f>MAX($Y$7*Proj2019[[#This Row],[VARG]],0)+1</f>
        <v>1</v>
      </c>
      <c r="W156" s="1" t="str">
        <f>IF(INDEX(players[years_exp],MATCH(Proj2019[[#This Row],[PLAYER]],players[full_name],0))=0,"Rookie","")</f>
        <v/>
      </c>
      <c r="X156" s="1"/>
    </row>
    <row r="157" spans="2:24" x14ac:dyDescent="0.3">
      <c r="B157" t="s">
        <v>3277</v>
      </c>
      <c r="C157" t="s">
        <v>11850</v>
      </c>
      <c r="D157" t="s">
        <v>323</v>
      </c>
      <c r="E157" t="s">
        <v>11791</v>
      </c>
      <c r="F157" t="s">
        <v>11792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27.3</v>
      </c>
      <c r="P157">
        <v>345</v>
      </c>
      <c r="Q157">
        <v>2.1</v>
      </c>
      <c r="R157">
        <v>0.1</v>
      </c>
      <c r="S15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46.9</v>
      </c>
      <c r="T157">
        <f>INDEX(Proj2019[POINTS],MATCH(_xlfn.SWITCH(Proj2019[[#This Row],[POS]],"QB","QB14","TE","TE14","RB","RB34","WR","WR35"),Proj2019[POSRK],0))</f>
        <v>82.29</v>
      </c>
      <c r="U157">
        <f>(Proj2019[[#This Row],[POINTS]]-Proj2019[[#This Row],[RLEVEL]])/16</f>
        <v>-2.2118750000000005</v>
      </c>
      <c r="V157" s="60">
        <f>MAX($Y$7*Proj2019[[#This Row],[VARG]],0)+1</f>
        <v>1</v>
      </c>
      <c r="W157" s="1" t="str">
        <f>IF(INDEX(players[years_exp],MATCH(Proj2019[[#This Row],[PLAYER]],players[full_name],0))=0,"Rookie","")</f>
        <v/>
      </c>
      <c r="X157" s="1"/>
    </row>
    <row r="158" spans="2:24" x14ac:dyDescent="0.3">
      <c r="B158" t="s">
        <v>740</v>
      </c>
      <c r="C158" t="s">
        <v>11832</v>
      </c>
      <c r="D158" t="s">
        <v>323</v>
      </c>
      <c r="E158" t="s">
        <v>11793</v>
      </c>
      <c r="F158" t="s">
        <v>11794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27.6</v>
      </c>
      <c r="P158">
        <v>300.39999999999998</v>
      </c>
      <c r="Q158">
        <v>2.6</v>
      </c>
      <c r="R158">
        <v>0.1</v>
      </c>
      <c r="S15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45.44</v>
      </c>
      <c r="T158">
        <f>INDEX(Proj2019[POINTS],MATCH(_xlfn.SWITCH(Proj2019[[#This Row],[POS]],"QB","QB14","TE","TE14","RB","RB34","WR","WR35"),Proj2019[POSRK],0))</f>
        <v>82.29</v>
      </c>
      <c r="U158">
        <f>(Proj2019[[#This Row],[POINTS]]-Proj2019[[#This Row],[RLEVEL]])/16</f>
        <v>-2.3031250000000005</v>
      </c>
      <c r="V158" s="60">
        <f>MAX($Y$7*Proj2019[[#This Row],[VARG]],0)+1</f>
        <v>1</v>
      </c>
      <c r="W158" s="1" t="str">
        <f>IF(INDEX(players[years_exp],MATCH(Proj2019[[#This Row],[PLAYER]],players[full_name],0))=0,"Rookie","")</f>
        <v/>
      </c>
      <c r="X158" s="1"/>
    </row>
    <row r="159" spans="2:24" x14ac:dyDescent="0.3">
      <c r="B159" t="s">
        <v>5153</v>
      </c>
      <c r="C159" t="s">
        <v>11848</v>
      </c>
      <c r="D159" t="s">
        <v>313</v>
      </c>
      <c r="E159" t="s">
        <v>11795</v>
      </c>
      <c r="F159" t="s">
        <v>11564</v>
      </c>
      <c r="G159">
        <v>452.1</v>
      </c>
      <c r="H159">
        <v>268.2</v>
      </c>
      <c r="I159" s="59">
        <v>3083</v>
      </c>
      <c r="J159">
        <v>16.600000000000001</v>
      </c>
      <c r="K159">
        <v>11</v>
      </c>
      <c r="L159">
        <v>168.2</v>
      </c>
      <c r="M159">
        <v>877</v>
      </c>
      <c r="N159">
        <v>6.1</v>
      </c>
      <c r="O159">
        <v>0</v>
      </c>
      <c r="P159">
        <v>0</v>
      </c>
      <c r="Q159">
        <v>0</v>
      </c>
      <c r="R159">
        <v>4.5999999999999996</v>
      </c>
      <c r="S15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282.82</v>
      </c>
      <c r="T159">
        <f>INDEX(Proj2019[POINTS],MATCH(_xlfn.SWITCH(Proj2019[[#This Row],[POS]],"QB","QB14","TE","TE14","RB","RB34","WR","WR35"),Proj2019[POSRK],0))</f>
        <v>282.82</v>
      </c>
      <c r="U159">
        <f>(Proj2019[[#This Row],[POINTS]]-Proj2019[[#This Row],[RLEVEL]])/16</f>
        <v>0</v>
      </c>
      <c r="V159" s="60">
        <f>MAX($Y$7*Proj2019[[#This Row],[VARG]],0)+1</f>
        <v>1</v>
      </c>
      <c r="W159" s="1" t="str">
        <f>IF(INDEX(players[years_exp],MATCH(Proj2019[[#This Row],[PLAYER]],players[full_name],0))=0,"Rookie","")</f>
        <v/>
      </c>
      <c r="X159" s="1"/>
    </row>
    <row r="160" spans="2:24" x14ac:dyDescent="0.3">
      <c r="B160" t="s">
        <v>9357</v>
      </c>
      <c r="C160" t="s">
        <v>11842</v>
      </c>
      <c r="D160" t="s">
        <v>313</v>
      </c>
      <c r="E160" t="s">
        <v>11796</v>
      </c>
      <c r="F160" t="s">
        <v>11564</v>
      </c>
      <c r="G160">
        <v>565.5</v>
      </c>
      <c r="H160">
        <v>374.7</v>
      </c>
      <c r="I160" s="59">
        <v>4229.3999999999996</v>
      </c>
      <c r="J160">
        <v>29.3</v>
      </c>
      <c r="K160">
        <v>12.2</v>
      </c>
      <c r="L160">
        <v>51.6</v>
      </c>
      <c r="M160">
        <v>188.2</v>
      </c>
      <c r="N160">
        <v>1</v>
      </c>
      <c r="O160">
        <v>0</v>
      </c>
      <c r="P160">
        <v>0</v>
      </c>
      <c r="Q160">
        <v>0</v>
      </c>
      <c r="R160">
        <v>2.6</v>
      </c>
      <c r="S16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281.596</v>
      </c>
      <c r="T160">
        <f>INDEX(Proj2019[POINTS],MATCH(_xlfn.SWITCH(Proj2019[[#This Row],[POS]],"QB","QB14","TE","TE14","RB","RB34","WR","WR35"),Proj2019[POSRK],0))</f>
        <v>282.82</v>
      </c>
      <c r="U160">
        <f>(Proj2019[[#This Row],[POINTS]]-Proj2019[[#This Row],[RLEVEL]])/16</f>
        <v>-7.6499999999999346E-2</v>
      </c>
      <c r="V160" s="60">
        <f>MAX($Y$7*Proj2019[[#This Row],[VARG]],0)+1</f>
        <v>1</v>
      </c>
      <c r="W160" s="1" t="str">
        <f>IF(INDEX(players[years_exp],MATCH(Proj2019[[#This Row],[PLAYER]],players[full_name],0))=0,"Rookie","")</f>
        <v/>
      </c>
      <c r="X160" s="1"/>
    </row>
    <row r="161" spans="2:24" x14ac:dyDescent="0.3">
      <c r="B161" t="s">
        <v>9952</v>
      </c>
      <c r="C161" t="s">
        <v>11846</v>
      </c>
      <c r="D161" t="s">
        <v>313</v>
      </c>
      <c r="E161" t="s">
        <v>11797</v>
      </c>
      <c r="F161" t="s">
        <v>11564</v>
      </c>
      <c r="G161">
        <v>588</v>
      </c>
      <c r="H161">
        <v>385.4</v>
      </c>
      <c r="I161" s="59">
        <v>4409.8999999999996</v>
      </c>
      <c r="J161">
        <v>29.3</v>
      </c>
      <c r="K161">
        <v>10.8</v>
      </c>
      <c r="L161">
        <v>20.8</v>
      </c>
      <c r="M161">
        <v>38.700000000000003</v>
      </c>
      <c r="N161">
        <v>1</v>
      </c>
      <c r="O161">
        <v>0</v>
      </c>
      <c r="P161">
        <v>0</v>
      </c>
      <c r="Q161">
        <v>0</v>
      </c>
      <c r="R161">
        <v>1.5</v>
      </c>
      <c r="S16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278.86599999999999</v>
      </c>
      <c r="T161">
        <f>INDEX(Proj2019[POINTS],MATCH(_xlfn.SWITCH(Proj2019[[#This Row],[POS]],"QB","QB14","TE","TE14","RB","RB34","WR","WR35"),Proj2019[POSRK],0))</f>
        <v>282.82</v>
      </c>
      <c r="U161">
        <f>(Proj2019[[#This Row],[POINTS]]-Proj2019[[#This Row],[RLEVEL]])/16</f>
        <v>-0.24712500000000048</v>
      </c>
      <c r="V161" s="60">
        <f>MAX($Y$7*Proj2019[[#This Row],[VARG]],0)+1</f>
        <v>1</v>
      </c>
      <c r="W161" s="1" t="str">
        <f>IF(INDEX(players[years_exp],MATCH(Proj2019[[#This Row],[PLAYER]],players[full_name],0))=0,"Rookie","")</f>
        <v/>
      </c>
      <c r="X161" s="1"/>
    </row>
    <row r="162" spans="2:24" x14ac:dyDescent="0.3">
      <c r="B162" t="s">
        <v>1476</v>
      </c>
      <c r="C162" t="s">
        <v>11834</v>
      </c>
      <c r="D162" t="s">
        <v>313</v>
      </c>
      <c r="E162" t="s">
        <v>11798</v>
      </c>
      <c r="F162" t="s">
        <v>11564</v>
      </c>
      <c r="G162">
        <v>577.5</v>
      </c>
      <c r="H162">
        <v>397.3</v>
      </c>
      <c r="I162" s="59">
        <v>4180.5</v>
      </c>
      <c r="J162">
        <v>27.8</v>
      </c>
      <c r="K162">
        <v>12.1</v>
      </c>
      <c r="L162">
        <v>38.4</v>
      </c>
      <c r="M162">
        <v>135</v>
      </c>
      <c r="N162">
        <v>1.9</v>
      </c>
      <c r="O162">
        <v>0</v>
      </c>
      <c r="P162">
        <v>0</v>
      </c>
      <c r="Q162">
        <v>0</v>
      </c>
      <c r="R162">
        <v>2.4</v>
      </c>
      <c r="S16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274.32</v>
      </c>
      <c r="T162">
        <f>INDEX(Proj2019[POINTS],MATCH(_xlfn.SWITCH(Proj2019[[#This Row],[POS]],"QB","QB14","TE","TE14","RB","RB34","WR","WR35"),Proj2019[POSRK],0))</f>
        <v>282.82</v>
      </c>
      <c r="U162">
        <f>(Proj2019[[#This Row],[POINTS]]-Proj2019[[#This Row],[RLEVEL]])/16</f>
        <v>-0.53125</v>
      </c>
      <c r="V162" s="60">
        <f>MAX($Y$7*Proj2019[[#This Row],[VARG]],0)+1</f>
        <v>1</v>
      </c>
      <c r="W162" s="1" t="str">
        <f>IF(INDEX(players[years_exp],MATCH(Proj2019[[#This Row],[PLAYER]],players[full_name],0))=0,"Rookie","")</f>
        <v/>
      </c>
      <c r="X162" s="1"/>
    </row>
    <row r="163" spans="2:24" x14ac:dyDescent="0.3">
      <c r="B163" t="s">
        <v>5881</v>
      </c>
      <c r="C163" t="s">
        <v>11849</v>
      </c>
      <c r="D163" t="s">
        <v>313</v>
      </c>
      <c r="E163" t="s">
        <v>11799</v>
      </c>
      <c r="F163" t="s">
        <v>11564</v>
      </c>
      <c r="G163">
        <v>509.7</v>
      </c>
      <c r="H163">
        <v>331.6</v>
      </c>
      <c r="I163" s="59">
        <v>3751.6</v>
      </c>
      <c r="J163">
        <v>25.1</v>
      </c>
      <c r="K163">
        <v>13.2</v>
      </c>
      <c r="L163">
        <v>66.099999999999994</v>
      </c>
      <c r="M163">
        <v>378.9</v>
      </c>
      <c r="N163">
        <v>2.4</v>
      </c>
      <c r="O163">
        <v>0</v>
      </c>
      <c r="P163">
        <v>0</v>
      </c>
      <c r="Q163">
        <v>0</v>
      </c>
      <c r="R163">
        <v>2.5</v>
      </c>
      <c r="S16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271.35399999999998</v>
      </c>
      <c r="T163">
        <f>INDEX(Proj2019[POINTS],MATCH(_xlfn.SWITCH(Proj2019[[#This Row],[POS]],"QB","QB14","TE","TE14","RB","RB34","WR","WR35"),Proj2019[POSRK],0))</f>
        <v>282.82</v>
      </c>
      <c r="U163">
        <f>(Proj2019[[#This Row],[POINTS]]-Proj2019[[#This Row],[RLEVEL]])/16</f>
        <v>-0.71662500000000051</v>
      </c>
      <c r="V163" s="60">
        <f>MAX($Y$7*Proj2019[[#This Row],[VARG]],0)+1</f>
        <v>1</v>
      </c>
      <c r="W163" s="1" t="str">
        <f>IF(INDEX(players[years_exp],MATCH(Proj2019[[#This Row],[PLAYER]],players[full_name],0))=0,"Rookie","")</f>
        <v/>
      </c>
      <c r="X163" s="1"/>
    </row>
    <row r="164" spans="2:24" x14ac:dyDescent="0.3">
      <c r="B164" t="s">
        <v>10729</v>
      </c>
      <c r="C164" t="s">
        <v>11824</v>
      </c>
      <c r="D164" t="s">
        <v>313</v>
      </c>
      <c r="E164" t="s">
        <v>11800</v>
      </c>
      <c r="F164" t="s">
        <v>11564</v>
      </c>
      <c r="G164">
        <v>548</v>
      </c>
      <c r="H164">
        <v>361.4</v>
      </c>
      <c r="I164" s="59">
        <v>4389.6000000000004</v>
      </c>
      <c r="J164">
        <v>29.8</v>
      </c>
      <c r="K164">
        <v>12.3</v>
      </c>
      <c r="L164">
        <v>14.3</v>
      </c>
      <c r="M164">
        <v>26.2</v>
      </c>
      <c r="N164">
        <v>0.2</v>
      </c>
      <c r="O164">
        <v>0</v>
      </c>
      <c r="P164">
        <v>0</v>
      </c>
      <c r="Q164">
        <v>0</v>
      </c>
      <c r="R164">
        <v>1.4</v>
      </c>
      <c r="S16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271.20400000000001</v>
      </c>
      <c r="T164">
        <f>INDEX(Proj2019[POINTS],MATCH(_xlfn.SWITCH(Proj2019[[#This Row],[POS]],"QB","QB14","TE","TE14","RB","RB34","WR","WR35"),Proj2019[POSRK],0))</f>
        <v>282.82</v>
      </c>
      <c r="U164">
        <f>(Proj2019[[#This Row],[POINTS]]-Proj2019[[#This Row],[RLEVEL]])/16</f>
        <v>-0.72599999999999909</v>
      </c>
      <c r="V164" s="60">
        <f>MAX($Y$7*Proj2019[[#This Row],[VARG]],0)+1</f>
        <v>1</v>
      </c>
      <c r="W164" s="1" t="str">
        <f>IF(INDEX(players[years_exp],MATCH(Proj2019[[#This Row],[PLAYER]],players[full_name],0))=0,"Rookie","")</f>
        <v/>
      </c>
      <c r="X164" s="1"/>
    </row>
    <row r="165" spans="2:24" x14ac:dyDescent="0.3">
      <c r="B165" t="s">
        <v>2564</v>
      </c>
      <c r="C165" t="s">
        <v>11851</v>
      </c>
      <c r="D165" t="s">
        <v>313</v>
      </c>
      <c r="E165" t="s">
        <v>11801</v>
      </c>
      <c r="F165" t="s">
        <v>11564</v>
      </c>
      <c r="G165">
        <v>483.1</v>
      </c>
      <c r="H165">
        <v>273.60000000000002</v>
      </c>
      <c r="I165" s="59">
        <v>3224.9</v>
      </c>
      <c r="J165">
        <v>17.399999999999999</v>
      </c>
      <c r="K165">
        <v>14.5</v>
      </c>
      <c r="L165">
        <v>103.9</v>
      </c>
      <c r="M165">
        <v>665.6</v>
      </c>
      <c r="N165">
        <v>6.2</v>
      </c>
      <c r="O165">
        <v>0</v>
      </c>
      <c r="P165">
        <v>0</v>
      </c>
      <c r="Q165">
        <v>0</v>
      </c>
      <c r="R165">
        <v>2.9</v>
      </c>
      <c r="S16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267.55599999999998</v>
      </c>
      <c r="T165">
        <f>INDEX(Proj2019[POINTS],MATCH(_xlfn.SWITCH(Proj2019[[#This Row],[POS]],"QB","QB14","TE","TE14","RB","RB34","WR","WR35"),Proj2019[POSRK],0))</f>
        <v>282.82</v>
      </c>
      <c r="U165">
        <f>(Proj2019[[#This Row],[POINTS]]-Proj2019[[#This Row],[RLEVEL]])/16</f>
        <v>-0.95400000000000063</v>
      </c>
      <c r="V165" s="60">
        <f>MAX($Y$7*Proj2019[[#This Row],[VARG]],0)+1</f>
        <v>1</v>
      </c>
      <c r="W165" s="1" t="str">
        <f>IF(INDEX(players[years_exp],MATCH(Proj2019[[#This Row],[PLAYER]],players[full_name],0))=0,"Rookie","")</f>
        <v/>
      </c>
      <c r="X165" s="1"/>
    </row>
    <row r="166" spans="2:24" x14ac:dyDescent="0.3">
      <c r="B166" t="s">
        <v>5715</v>
      </c>
      <c r="C166" t="s">
        <v>11829</v>
      </c>
      <c r="D166" t="s">
        <v>313</v>
      </c>
      <c r="E166" t="s">
        <v>11802</v>
      </c>
      <c r="F166" t="s">
        <v>11564</v>
      </c>
      <c r="G166">
        <v>526.79999999999995</v>
      </c>
      <c r="H166">
        <v>323.89999999999998</v>
      </c>
      <c r="I166" s="59">
        <v>3621.6</v>
      </c>
      <c r="J166">
        <v>21.3</v>
      </c>
      <c r="K166">
        <v>14.3</v>
      </c>
      <c r="L166">
        <v>106.6</v>
      </c>
      <c r="M166">
        <v>513.5</v>
      </c>
      <c r="N166">
        <v>3.2</v>
      </c>
      <c r="O166">
        <v>0</v>
      </c>
      <c r="P166">
        <v>0</v>
      </c>
      <c r="Q166">
        <v>0</v>
      </c>
      <c r="R166">
        <v>3.1</v>
      </c>
      <c r="S16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265.81400000000002</v>
      </c>
      <c r="T166">
        <f>INDEX(Proj2019[POINTS],MATCH(_xlfn.SWITCH(Proj2019[[#This Row],[POS]],"QB","QB14","TE","TE14","RB","RB34","WR","WR35"),Proj2019[POSRK],0))</f>
        <v>282.82</v>
      </c>
      <c r="U166">
        <f>(Proj2019[[#This Row],[POINTS]]-Proj2019[[#This Row],[RLEVEL]])/16</f>
        <v>-1.0628749999999982</v>
      </c>
      <c r="V166" s="60">
        <f>MAX($Y$7*Proj2019[[#This Row],[VARG]],0)+1</f>
        <v>1</v>
      </c>
      <c r="W166" s="1" t="str">
        <f>IF(INDEX(players[years_exp],MATCH(Proj2019[[#This Row],[PLAYER]],players[full_name],0))=0,"Rookie","")</f>
        <v>Rookie</v>
      </c>
      <c r="X166" s="1"/>
    </row>
    <row r="167" spans="2:24" x14ac:dyDescent="0.3">
      <c r="B167" t="s">
        <v>4921</v>
      </c>
      <c r="C167" t="s">
        <v>11839</v>
      </c>
      <c r="D167" t="s">
        <v>313</v>
      </c>
      <c r="E167" t="s">
        <v>11803</v>
      </c>
      <c r="F167" t="s">
        <v>11564</v>
      </c>
      <c r="G167">
        <v>524.6</v>
      </c>
      <c r="H167">
        <v>337.1</v>
      </c>
      <c r="I167" s="59">
        <v>4093.8</v>
      </c>
      <c r="J167">
        <v>25.3</v>
      </c>
      <c r="K167">
        <v>14.2</v>
      </c>
      <c r="L167">
        <v>37.9</v>
      </c>
      <c r="M167">
        <v>122.6</v>
      </c>
      <c r="N167">
        <v>1.3</v>
      </c>
      <c r="O167">
        <v>0</v>
      </c>
      <c r="P167">
        <v>0</v>
      </c>
      <c r="Q167">
        <v>0</v>
      </c>
      <c r="R167">
        <v>2.2000000000000002</v>
      </c>
      <c r="S16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252.21199999999996</v>
      </c>
      <c r="T167">
        <f>INDEX(Proj2019[POINTS],MATCH(_xlfn.SWITCH(Proj2019[[#This Row],[POS]],"QB","QB14","TE","TE14","RB","RB34","WR","WR35"),Proj2019[POSRK],0))</f>
        <v>282.82</v>
      </c>
      <c r="U167">
        <f>(Proj2019[[#This Row],[POINTS]]-Proj2019[[#This Row],[RLEVEL]])/16</f>
        <v>-1.913000000000002</v>
      </c>
      <c r="V167" s="60">
        <f>MAX($Y$7*Proj2019[[#This Row],[VARG]],0)+1</f>
        <v>1</v>
      </c>
      <c r="W167" s="1" t="str">
        <f>IF(INDEX(players[years_exp],MATCH(Proj2019[[#This Row],[PLAYER]],players[full_name],0))=0,"Rookie","")</f>
        <v/>
      </c>
      <c r="X167" s="1"/>
    </row>
    <row r="168" spans="2:24" x14ac:dyDescent="0.3">
      <c r="B168" t="s">
        <v>5784</v>
      </c>
      <c r="C168" t="s">
        <v>11844</v>
      </c>
      <c r="D168" t="s">
        <v>313</v>
      </c>
      <c r="E168" t="s">
        <v>11804</v>
      </c>
      <c r="F168" t="s">
        <v>11564</v>
      </c>
      <c r="G168">
        <v>558.6</v>
      </c>
      <c r="H168">
        <v>368.4</v>
      </c>
      <c r="I168" s="59">
        <v>3973.4</v>
      </c>
      <c r="J168">
        <v>24.4</v>
      </c>
      <c r="K168">
        <v>11.6</v>
      </c>
      <c r="L168">
        <v>27.7</v>
      </c>
      <c r="M168">
        <v>74.900000000000006</v>
      </c>
      <c r="N168">
        <v>0.7</v>
      </c>
      <c r="O168">
        <v>0</v>
      </c>
      <c r="P168">
        <v>0</v>
      </c>
      <c r="Q168">
        <v>0</v>
      </c>
      <c r="R168">
        <v>1.6</v>
      </c>
      <c r="S16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241.82600000000002</v>
      </c>
      <c r="T168">
        <f>INDEX(Proj2019[POINTS],MATCH(_xlfn.SWITCH(Proj2019[[#This Row],[POS]],"QB","QB14","TE","TE14","RB","RB34","WR","WR35"),Proj2019[POSRK],0))</f>
        <v>282.82</v>
      </c>
      <c r="U168">
        <f>(Proj2019[[#This Row],[POINTS]]-Proj2019[[#This Row],[RLEVEL]])/16</f>
        <v>-2.5621249999999982</v>
      </c>
      <c r="V168" s="60">
        <f>MAX($Y$7*Proj2019[[#This Row],[VARG]],0)+1</f>
        <v>1</v>
      </c>
      <c r="W168" s="1" t="str">
        <f>IF(INDEX(players[years_exp],MATCH(Proj2019[[#This Row],[PLAYER]],players[full_name],0))=0,"Rookie","")</f>
        <v/>
      </c>
      <c r="X168" s="1"/>
    </row>
    <row r="169" spans="2:24" x14ac:dyDescent="0.3">
      <c r="B169" t="s">
        <v>3712</v>
      </c>
      <c r="C169" t="s">
        <v>11836</v>
      </c>
      <c r="D169" t="s">
        <v>313</v>
      </c>
      <c r="E169" t="s">
        <v>11805</v>
      </c>
      <c r="F169" t="s">
        <v>11564</v>
      </c>
      <c r="G169">
        <v>570.70000000000005</v>
      </c>
      <c r="H169">
        <v>379.5</v>
      </c>
      <c r="I169" s="59">
        <v>4103.1000000000004</v>
      </c>
      <c r="J169">
        <v>23.7</v>
      </c>
      <c r="K169">
        <v>12.3</v>
      </c>
      <c r="L169">
        <v>22.7</v>
      </c>
      <c r="M169">
        <v>64.8</v>
      </c>
      <c r="N169">
        <v>0.6</v>
      </c>
      <c r="O169">
        <v>0</v>
      </c>
      <c r="P169">
        <v>0</v>
      </c>
      <c r="Q169">
        <v>0</v>
      </c>
      <c r="R169">
        <v>2.1</v>
      </c>
      <c r="S16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240.20400000000004</v>
      </c>
      <c r="T169">
        <f>INDEX(Proj2019[POINTS],MATCH(_xlfn.SWITCH(Proj2019[[#This Row],[POS]],"QB","QB14","TE","TE14","RB","RB34","WR","WR35"),Proj2019[POSRK],0))</f>
        <v>282.82</v>
      </c>
      <c r="U169">
        <f>(Proj2019[[#This Row],[POINTS]]-Proj2019[[#This Row],[RLEVEL]])/16</f>
        <v>-2.6634999999999973</v>
      </c>
      <c r="V169" s="60">
        <f>MAX($Y$7*Proj2019[[#This Row],[VARG]],0)+1</f>
        <v>1</v>
      </c>
      <c r="W169" s="1" t="str">
        <f>IF(INDEX(players[years_exp],MATCH(Proj2019[[#This Row],[PLAYER]],players[full_name],0))=0,"Rookie","")</f>
        <v/>
      </c>
      <c r="X169" s="1"/>
    </row>
    <row r="170" spans="2:24" x14ac:dyDescent="0.3">
      <c r="B170" t="s">
        <v>3797</v>
      </c>
      <c r="C170" t="s">
        <v>11833</v>
      </c>
      <c r="D170" t="s">
        <v>313</v>
      </c>
      <c r="E170" t="s">
        <v>11806</v>
      </c>
      <c r="F170" t="s">
        <v>11564</v>
      </c>
      <c r="G170">
        <v>533</v>
      </c>
      <c r="H170">
        <v>329</v>
      </c>
      <c r="I170" s="59">
        <v>3670.3</v>
      </c>
      <c r="J170">
        <v>24.2</v>
      </c>
      <c r="K170">
        <v>13.9</v>
      </c>
      <c r="L170">
        <v>32.9</v>
      </c>
      <c r="M170">
        <v>119.9</v>
      </c>
      <c r="N170">
        <v>0.9</v>
      </c>
      <c r="O170">
        <v>0</v>
      </c>
      <c r="P170">
        <v>0</v>
      </c>
      <c r="Q170">
        <v>0</v>
      </c>
      <c r="R170">
        <v>1.7</v>
      </c>
      <c r="S170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229.80200000000002</v>
      </c>
      <c r="T170">
        <f>INDEX(Proj2019[POINTS],MATCH(_xlfn.SWITCH(Proj2019[[#This Row],[POS]],"QB","QB14","TE","TE14","RB","RB34","WR","WR35"),Proj2019[POSRK],0))</f>
        <v>282.82</v>
      </c>
      <c r="U170">
        <f>(Proj2019[[#This Row],[POINTS]]-Proj2019[[#This Row],[RLEVEL]])/16</f>
        <v>-3.3136249999999983</v>
      </c>
      <c r="V170" s="60">
        <f>MAX($Y$7*Proj2019[[#This Row],[VARG]],0)+1</f>
        <v>1</v>
      </c>
      <c r="W170" s="1" t="str">
        <f>IF(INDEX(players[years_exp],MATCH(Proj2019[[#This Row],[PLAYER]],players[full_name],0))=0,"Rookie","")</f>
        <v/>
      </c>
      <c r="X170" s="1"/>
    </row>
    <row r="171" spans="2:24" x14ac:dyDescent="0.3">
      <c r="B171" t="s">
        <v>10169</v>
      </c>
      <c r="C171" t="s">
        <v>11825</v>
      </c>
      <c r="D171" t="s">
        <v>313</v>
      </c>
      <c r="E171" t="s">
        <v>11807</v>
      </c>
      <c r="F171" t="s">
        <v>11564</v>
      </c>
      <c r="G171">
        <v>531.5</v>
      </c>
      <c r="H171">
        <v>320.2</v>
      </c>
      <c r="I171" s="59">
        <v>3651.4</v>
      </c>
      <c r="J171">
        <v>22.4</v>
      </c>
      <c r="K171">
        <v>15.9</v>
      </c>
      <c r="L171">
        <v>48</v>
      </c>
      <c r="M171">
        <v>187.9</v>
      </c>
      <c r="N171">
        <v>1.5</v>
      </c>
      <c r="O171">
        <v>0</v>
      </c>
      <c r="P171">
        <v>0</v>
      </c>
      <c r="Q171">
        <v>0</v>
      </c>
      <c r="R171">
        <v>2.2999999999999998</v>
      </c>
      <c r="S171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227.04599999999999</v>
      </c>
      <c r="T171">
        <f>INDEX(Proj2019[POINTS],MATCH(_xlfn.SWITCH(Proj2019[[#This Row],[POS]],"QB","QB14","TE","TE14","RB","RB34","WR","WR35"),Proj2019[POSRK],0))</f>
        <v>282.82</v>
      </c>
      <c r="U171">
        <f>(Proj2019[[#This Row],[POINTS]]-Proj2019[[#This Row],[RLEVEL]])/16</f>
        <v>-3.4858750000000001</v>
      </c>
      <c r="V171" s="60">
        <f>MAX($Y$7*Proj2019[[#This Row],[VARG]],0)+1</f>
        <v>1</v>
      </c>
      <c r="W171" s="1" t="str">
        <f>IF(INDEX(players[years_exp],MATCH(Proj2019[[#This Row],[PLAYER]],players[full_name],0))=0,"Rookie","")</f>
        <v/>
      </c>
      <c r="X171" s="1"/>
    </row>
    <row r="172" spans="2:24" x14ac:dyDescent="0.3">
      <c r="B172" t="s">
        <v>10017</v>
      </c>
      <c r="C172" t="s">
        <v>11835</v>
      </c>
      <c r="D172" t="s">
        <v>313</v>
      </c>
      <c r="E172" t="s">
        <v>11808</v>
      </c>
      <c r="F172" t="s">
        <v>11564</v>
      </c>
      <c r="G172">
        <v>447</v>
      </c>
      <c r="H172">
        <v>294.3</v>
      </c>
      <c r="I172" s="59">
        <v>3271.7</v>
      </c>
      <c r="J172">
        <v>18.2</v>
      </c>
      <c r="K172">
        <v>12.6</v>
      </c>
      <c r="L172">
        <v>69.599999999999994</v>
      </c>
      <c r="M172">
        <v>355.9</v>
      </c>
      <c r="N172">
        <v>2.6</v>
      </c>
      <c r="O172">
        <v>0</v>
      </c>
      <c r="P172">
        <v>0</v>
      </c>
      <c r="Q172">
        <v>0</v>
      </c>
      <c r="R172">
        <v>2.4</v>
      </c>
      <c r="S172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224.858</v>
      </c>
      <c r="T172">
        <f>INDEX(Proj2019[POINTS],MATCH(_xlfn.SWITCH(Proj2019[[#This Row],[POS]],"QB","QB14","TE","TE14","RB","RB34","WR","WR35"),Proj2019[POSRK],0))</f>
        <v>282.82</v>
      </c>
      <c r="U172">
        <f>(Proj2019[[#This Row],[POINTS]]-Proj2019[[#This Row],[RLEVEL]])/16</f>
        <v>-3.6226249999999993</v>
      </c>
      <c r="V172" s="60">
        <f>MAX($Y$7*Proj2019[[#This Row],[VARG]],0)+1</f>
        <v>1</v>
      </c>
      <c r="W172" s="1" t="str">
        <f>IF(INDEX(players[years_exp],MATCH(Proj2019[[#This Row],[PLAYER]],players[full_name],0))=0,"Rookie","")</f>
        <v/>
      </c>
      <c r="X172" s="1"/>
    </row>
    <row r="173" spans="2:24" x14ac:dyDescent="0.3">
      <c r="B173" t="s">
        <v>6511</v>
      </c>
      <c r="C173" t="s">
        <v>11840</v>
      </c>
      <c r="D173" t="s">
        <v>313</v>
      </c>
      <c r="E173" t="s">
        <v>11809</v>
      </c>
      <c r="F173" t="s">
        <v>11564</v>
      </c>
      <c r="G173">
        <v>531.70000000000005</v>
      </c>
      <c r="H173">
        <v>339.1</v>
      </c>
      <c r="I173" s="59">
        <v>3780</v>
      </c>
      <c r="J173">
        <v>21.5</v>
      </c>
      <c r="K173">
        <v>13.4</v>
      </c>
      <c r="L173">
        <v>32.9</v>
      </c>
      <c r="M173">
        <v>76.3</v>
      </c>
      <c r="N173">
        <v>0.9</v>
      </c>
      <c r="O173">
        <v>0</v>
      </c>
      <c r="P173">
        <v>0</v>
      </c>
      <c r="Q173">
        <v>0</v>
      </c>
      <c r="R173">
        <v>2</v>
      </c>
      <c r="S173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219.43</v>
      </c>
      <c r="T173">
        <f>INDEX(Proj2019[POINTS],MATCH(_xlfn.SWITCH(Proj2019[[#This Row],[POS]],"QB","QB14","TE","TE14","RB","RB34","WR","WR35"),Proj2019[POSRK],0))</f>
        <v>282.82</v>
      </c>
      <c r="U173">
        <f>(Proj2019[[#This Row],[POINTS]]-Proj2019[[#This Row],[RLEVEL]])/16</f>
        <v>-3.9618749999999991</v>
      </c>
      <c r="V173" s="60">
        <f>MAX($Y$7*Proj2019[[#This Row],[VARG]],0)+1</f>
        <v>1</v>
      </c>
      <c r="W173" s="1" t="str">
        <f>IF(INDEX(players[years_exp],MATCH(Proj2019[[#This Row],[PLAYER]],players[full_name],0))=0,"Rookie","")</f>
        <v/>
      </c>
      <c r="X173" s="1"/>
    </row>
    <row r="174" spans="2:24" x14ac:dyDescent="0.3">
      <c r="B174" t="s">
        <v>7019</v>
      </c>
      <c r="C174" t="s">
        <v>11820</v>
      </c>
      <c r="D174" t="s">
        <v>313</v>
      </c>
      <c r="E174" t="s">
        <v>11810</v>
      </c>
      <c r="F174" t="s">
        <v>11564</v>
      </c>
      <c r="G174">
        <v>540.9</v>
      </c>
      <c r="H174">
        <v>341.5</v>
      </c>
      <c r="I174" s="59">
        <v>3617.8</v>
      </c>
      <c r="J174">
        <v>20.399999999999999</v>
      </c>
      <c r="K174">
        <v>11.8</v>
      </c>
      <c r="L174">
        <v>15.8</v>
      </c>
      <c r="M174">
        <v>22.2</v>
      </c>
      <c r="N174">
        <v>0.8</v>
      </c>
      <c r="O174">
        <v>0</v>
      </c>
      <c r="P174">
        <v>0</v>
      </c>
      <c r="Q174">
        <v>0</v>
      </c>
      <c r="R174">
        <v>2.5</v>
      </c>
      <c r="S174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204.73200000000003</v>
      </c>
      <c r="T174">
        <f>INDEX(Proj2019[POINTS],MATCH(_xlfn.SWITCH(Proj2019[[#This Row],[POS]],"QB","QB14","TE","TE14","RB","RB34","WR","WR35"),Proj2019[POSRK],0))</f>
        <v>282.82</v>
      </c>
      <c r="U174">
        <f>(Proj2019[[#This Row],[POINTS]]-Proj2019[[#This Row],[RLEVEL]])/16</f>
        <v>-4.8804999999999978</v>
      </c>
      <c r="V174" s="60">
        <f>MAX($Y$7*Proj2019[[#This Row],[VARG]],0)+1</f>
        <v>1</v>
      </c>
      <c r="W174" s="1" t="str">
        <f>IF(INDEX(players[years_exp],MATCH(Proj2019[[#This Row],[PLAYER]],players[full_name],0))=0,"Rookie","")</f>
        <v/>
      </c>
      <c r="X174" s="1"/>
    </row>
    <row r="175" spans="2:24" x14ac:dyDescent="0.3">
      <c r="B175" t="s">
        <v>4166</v>
      </c>
      <c r="C175" t="s">
        <v>11845</v>
      </c>
      <c r="D175" t="s">
        <v>313</v>
      </c>
      <c r="E175" t="s">
        <v>11811</v>
      </c>
      <c r="F175" t="s">
        <v>11564</v>
      </c>
      <c r="G175">
        <v>459.4</v>
      </c>
      <c r="H175">
        <v>283</v>
      </c>
      <c r="I175" s="59">
        <v>3147</v>
      </c>
      <c r="J175">
        <v>17.5</v>
      </c>
      <c r="K175">
        <v>10.9</v>
      </c>
      <c r="L175">
        <v>17.7</v>
      </c>
      <c r="M175">
        <v>52.8</v>
      </c>
      <c r="N175">
        <v>0.7</v>
      </c>
      <c r="O175">
        <v>0</v>
      </c>
      <c r="P175">
        <v>0</v>
      </c>
      <c r="Q175">
        <v>0</v>
      </c>
      <c r="R175">
        <v>1.3</v>
      </c>
      <c r="S175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180.95999999999998</v>
      </c>
      <c r="T175">
        <f>INDEX(Proj2019[POINTS],MATCH(_xlfn.SWITCH(Proj2019[[#This Row],[POS]],"QB","QB14","TE","TE14","RB","RB34","WR","WR35"),Proj2019[POSRK],0))</f>
        <v>282.82</v>
      </c>
      <c r="U175">
        <f>(Proj2019[[#This Row],[POINTS]]-Proj2019[[#This Row],[RLEVEL]])/16</f>
        <v>-6.3662500000000009</v>
      </c>
      <c r="V175" s="60">
        <f>MAX($Y$7*Proj2019[[#This Row],[VARG]],0)+1</f>
        <v>1</v>
      </c>
      <c r="W175" s="1" t="str">
        <f>IF(INDEX(players[years_exp],MATCH(Proj2019[[#This Row],[PLAYER]],players[full_name],0))=0,"Rookie","")</f>
        <v/>
      </c>
      <c r="X175" s="1"/>
    </row>
    <row r="176" spans="2:24" x14ac:dyDescent="0.3">
      <c r="B176" t="s">
        <v>9020</v>
      </c>
      <c r="C176" t="s">
        <v>11850</v>
      </c>
      <c r="D176" t="s">
        <v>313</v>
      </c>
      <c r="E176" t="s">
        <v>11812</v>
      </c>
      <c r="F176" t="s">
        <v>11564</v>
      </c>
      <c r="G176">
        <v>367.3</v>
      </c>
      <c r="H176">
        <v>225.3</v>
      </c>
      <c r="I176" s="59">
        <v>2359.8000000000002</v>
      </c>
      <c r="J176">
        <v>12.1</v>
      </c>
      <c r="K176">
        <v>10.199999999999999</v>
      </c>
      <c r="L176">
        <v>16.100000000000001</v>
      </c>
      <c r="M176">
        <v>68.599999999999994</v>
      </c>
      <c r="N176">
        <v>0.6</v>
      </c>
      <c r="O176">
        <v>0</v>
      </c>
      <c r="P176">
        <v>0</v>
      </c>
      <c r="Q176">
        <v>0</v>
      </c>
      <c r="R176">
        <v>1.4</v>
      </c>
      <c r="S176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130.05199999999999</v>
      </c>
      <c r="T176">
        <f>INDEX(Proj2019[POINTS],MATCH(_xlfn.SWITCH(Proj2019[[#This Row],[POS]],"QB","QB14","TE","TE14","RB","RB34","WR","WR35"),Proj2019[POSRK],0))</f>
        <v>282.82</v>
      </c>
      <c r="U176">
        <f>(Proj2019[[#This Row],[POINTS]]-Proj2019[[#This Row],[RLEVEL]])/16</f>
        <v>-9.548</v>
      </c>
      <c r="V176" s="60">
        <f>MAX($Y$7*Proj2019[[#This Row],[VARG]],0)+1</f>
        <v>1</v>
      </c>
      <c r="W176" s="1" t="str">
        <f>IF(INDEX(players[years_exp],MATCH(Proj2019[[#This Row],[PLAYER]],players[full_name],0))=0,"Rookie","")</f>
        <v>Rookie</v>
      </c>
      <c r="X176" s="1"/>
    </row>
    <row r="177" spans="2:24" x14ac:dyDescent="0.3">
      <c r="B177" t="s">
        <v>9539</v>
      </c>
      <c r="C177" t="s">
        <v>11847</v>
      </c>
      <c r="D177" t="s">
        <v>313</v>
      </c>
      <c r="E177" t="s">
        <v>11813</v>
      </c>
      <c r="F177" t="s">
        <v>11564</v>
      </c>
      <c r="G177">
        <v>255.7</v>
      </c>
      <c r="H177">
        <v>156.19999999999999</v>
      </c>
      <c r="I177" s="59">
        <v>1996</v>
      </c>
      <c r="J177">
        <v>10.5</v>
      </c>
      <c r="K177">
        <v>9.1999999999999993</v>
      </c>
      <c r="L177">
        <v>17</v>
      </c>
      <c r="M177">
        <v>104.6</v>
      </c>
      <c r="N177">
        <v>0.6</v>
      </c>
      <c r="O177">
        <v>0</v>
      </c>
      <c r="P177">
        <v>0</v>
      </c>
      <c r="Q177">
        <v>0</v>
      </c>
      <c r="R177">
        <v>2.2000000000000002</v>
      </c>
      <c r="S177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113.1</v>
      </c>
      <c r="T177">
        <f>INDEX(Proj2019[POINTS],MATCH(_xlfn.SWITCH(Proj2019[[#This Row],[POS]],"QB","QB14","TE","TE14","RB","RB34","WR","WR35"),Proj2019[POSRK],0))</f>
        <v>282.82</v>
      </c>
      <c r="U177">
        <f>(Proj2019[[#This Row],[POINTS]]-Proj2019[[#This Row],[RLEVEL]])/16</f>
        <v>-10.6075</v>
      </c>
      <c r="V177" s="60">
        <f>MAX($Y$7*Proj2019[[#This Row],[VARG]],0)+1</f>
        <v>1</v>
      </c>
      <c r="W177" s="1" t="str">
        <f>IF(INDEX(players[years_exp],MATCH(Proj2019[[#This Row],[PLAYER]],players[full_name],0))=0,"Rookie","")</f>
        <v/>
      </c>
      <c r="X177" s="1"/>
    </row>
    <row r="178" spans="2:24" x14ac:dyDescent="0.3">
      <c r="B178" t="s">
        <v>10428</v>
      </c>
      <c r="C178" t="s">
        <v>11847</v>
      </c>
      <c r="D178" t="s">
        <v>313</v>
      </c>
      <c r="E178" t="s">
        <v>11814</v>
      </c>
      <c r="F178" t="s">
        <v>11564</v>
      </c>
      <c r="G178">
        <v>259.5</v>
      </c>
      <c r="H178">
        <v>160.1</v>
      </c>
      <c r="I178" s="59">
        <v>1528.8</v>
      </c>
      <c r="J178">
        <v>9.1</v>
      </c>
      <c r="K178">
        <v>7.4</v>
      </c>
      <c r="L178">
        <v>25.5</v>
      </c>
      <c r="M178">
        <v>100.2</v>
      </c>
      <c r="N178">
        <v>0.8</v>
      </c>
      <c r="O178">
        <v>0</v>
      </c>
      <c r="P178">
        <v>0</v>
      </c>
      <c r="Q178">
        <v>0</v>
      </c>
      <c r="R178">
        <v>0.5</v>
      </c>
      <c r="S178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96.571999999999989</v>
      </c>
      <c r="T178">
        <f>INDEX(Proj2019[POINTS],MATCH(_xlfn.SWITCH(Proj2019[[#This Row],[POS]],"QB","QB14","TE","TE14","RB","RB34","WR","WR35"),Proj2019[POSRK],0))</f>
        <v>282.82</v>
      </c>
      <c r="U178">
        <f>(Proj2019[[#This Row],[POINTS]]-Proj2019[[#This Row],[RLEVEL]])/16</f>
        <v>-11.640499999999999</v>
      </c>
      <c r="V178" s="60">
        <f>MAX($Y$7*Proj2019[[#This Row],[VARG]],0)+1</f>
        <v>1</v>
      </c>
      <c r="W178" s="1" t="str">
        <f>IF(INDEX(players[years_exp],MATCH(Proj2019[[#This Row],[PLAYER]],players[full_name],0))=0,"Rookie","")</f>
        <v/>
      </c>
      <c r="X178" s="1"/>
    </row>
    <row r="179" spans="2:24" x14ac:dyDescent="0.3">
      <c r="B179" t="s">
        <v>4644</v>
      </c>
      <c r="C179" t="s">
        <v>11850</v>
      </c>
      <c r="D179" t="s">
        <v>313</v>
      </c>
      <c r="E179" t="s">
        <v>11815</v>
      </c>
      <c r="F179" t="s">
        <v>11564</v>
      </c>
      <c r="G179">
        <v>167.7</v>
      </c>
      <c r="H179">
        <v>102</v>
      </c>
      <c r="I179" s="59">
        <v>1324.2</v>
      </c>
      <c r="J179">
        <v>7.5</v>
      </c>
      <c r="K179">
        <v>5.8</v>
      </c>
      <c r="L179">
        <v>13</v>
      </c>
      <c r="M179">
        <v>57.7</v>
      </c>
      <c r="N179">
        <v>0.5</v>
      </c>
      <c r="O179">
        <v>0</v>
      </c>
      <c r="P179">
        <v>0</v>
      </c>
      <c r="Q179">
        <v>0</v>
      </c>
      <c r="R179">
        <v>0.6</v>
      </c>
      <c r="S179">
        <f>(Proj2019[[#This Row],[PASS YDS]]*0.04)+(Proj2019[[#This Row],[PASS TD]]*4)+(Proj2019[[#This Row],[INTS]]*-2)+(Proj2019[[#This Row],[RUSH YDS]]*0.1)+(Proj2019[[#This Row],[RUSH TD]]*6)+(Proj2019[[#This Row],[REC YDS]]*0.1)+(Proj2019[[#This Row],[REC TD]]*6)+(Proj2019[[#This Row],[FL]]*-2)</f>
        <v>78.938000000000002</v>
      </c>
      <c r="T179">
        <f>INDEX(Proj2019[POINTS],MATCH(_xlfn.SWITCH(Proj2019[[#This Row],[POS]],"QB","QB14","TE","TE14","RB","RB34","WR","WR35"),Proj2019[POSRK],0))</f>
        <v>282.82</v>
      </c>
      <c r="U179">
        <f>(Proj2019[[#This Row],[POINTS]]-Proj2019[[#This Row],[RLEVEL]])/16</f>
        <v>-12.742625</v>
      </c>
      <c r="V179" s="60">
        <f>MAX($Y$7*Proj2019[[#This Row],[VARG]],0)+1</f>
        <v>1</v>
      </c>
      <c r="W179" s="1" t="str">
        <f>IF(INDEX(players[years_exp],MATCH(Proj2019[[#This Row],[PLAYER]],players[full_name],0))=0,"Rookie","")</f>
        <v/>
      </c>
      <c r="X179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workbookViewId="0">
      <selection activeCell="D158" sqref="D158"/>
    </sheetView>
  </sheetViews>
  <sheetFormatPr defaultRowHeight="14.4" x14ac:dyDescent="0.3"/>
  <cols>
    <col min="1" max="1" width="10" bestFit="1" customWidth="1"/>
    <col min="2" max="2" width="27" bestFit="1" customWidth="1"/>
    <col min="3" max="3" width="7.3320312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10861</v>
      </c>
      <c r="B1" t="s">
        <v>10862</v>
      </c>
      <c r="C1" t="s">
        <v>10863</v>
      </c>
      <c r="D1" t="s">
        <v>10864</v>
      </c>
      <c r="E1" t="s">
        <v>10865</v>
      </c>
      <c r="F1" t="s">
        <v>10866</v>
      </c>
      <c r="G1" t="s">
        <v>10867</v>
      </c>
      <c r="H1" t="s">
        <v>10868</v>
      </c>
      <c r="I1" t="s">
        <v>10869</v>
      </c>
      <c r="J1" t="s">
        <v>10870</v>
      </c>
      <c r="K1" t="s">
        <v>10839</v>
      </c>
      <c r="L1" t="s">
        <v>10871</v>
      </c>
    </row>
    <row r="2" spans="1:12" x14ac:dyDescent="0.3">
      <c r="A2">
        <v>1</v>
      </c>
      <c r="B2" t="s">
        <v>10872</v>
      </c>
      <c r="C2">
        <v>10</v>
      </c>
      <c r="D2" t="s">
        <v>11852</v>
      </c>
      <c r="E2" t="s">
        <v>4087</v>
      </c>
      <c r="F2" t="s">
        <v>316</v>
      </c>
      <c r="G2" t="s">
        <v>350</v>
      </c>
      <c r="H2">
        <v>114</v>
      </c>
      <c r="I2" t="s">
        <v>439</v>
      </c>
      <c r="J2" t="str">
        <f>IF(Draft2018[KEEPER]="K",_xlfn.IFNA(INDEX(Draft2017[Current Contract],MATCH(Draft2018[[#This Row],[PLAYER]],Draft2017[PLAYER],0)),"Undrafted"),"")</f>
        <v>Auction</v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2</v>
      </c>
    </row>
    <row r="3" spans="1:12" x14ac:dyDescent="0.3">
      <c r="A3">
        <v>1</v>
      </c>
      <c r="B3" t="s">
        <v>10872</v>
      </c>
      <c r="C3">
        <v>20</v>
      </c>
      <c r="D3" t="s">
        <v>11202</v>
      </c>
      <c r="E3" t="s">
        <v>3352</v>
      </c>
      <c r="F3" t="s">
        <v>539</v>
      </c>
      <c r="G3" t="s">
        <v>453</v>
      </c>
      <c r="H3">
        <v>5</v>
      </c>
      <c r="I3" t="s">
        <v>439</v>
      </c>
      <c r="J3" t="str">
        <f>IF(Draft2018[KEEPER]="K",_xlfn.IFNA(INDEX(Draft2017[Current Contract],MATCH(Draft2018[[#This Row],[PLAYER]],Draft2017[PLAYER],0)),"Undrafted"),"")</f>
        <v>Undrafted</v>
      </c>
      <c r="K3" t="str">
        <f>IF(Draft2018[[#This Row],[KEEPER]]="K",Draft2018[[#This Row],[Last Contract]],IF(ISNA(VLOOKUP(Draft2018[[#This Row],[PLAYER]],Rookies2018[Player],1,FALSE)),"Auction","Rookie"))</f>
        <v>Undrafted</v>
      </c>
      <c r="L3">
        <f>IF(Draft2018[[#This Row],[KEEPER]]="K",1+_xlfn.IFNA(INDEX(Draft2017[Net Keeper Count],MATCH(Draft2018[[#This Row],[PLAYER]],Draft2017[PLAYER],0)),0),0)</f>
        <v>1</v>
      </c>
    </row>
    <row r="4" spans="1:12" x14ac:dyDescent="0.3">
      <c r="A4">
        <v>1</v>
      </c>
      <c r="B4" t="s">
        <v>10872</v>
      </c>
      <c r="C4">
        <v>30</v>
      </c>
      <c r="D4" t="s">
        <v>10883</v>
      </c>
      <c r="E4" t="s">
        <v>5305</v>
      </c>
      <c r="F4" t="s">
        <v>10884</v>
      </c>
      <c r="G4" t="s">
        <v>350</v>
      </c>
      <c r="H4">
        <v>12</v>
      </c>
      <c r="I4" t="s">
        <v>439</v>
      </c>
      <c r="J4" t="str">
        <f>IF(Draft2018[KEEPER]="K",_xlfn.IFNA(INDEX(Draft2017[Current Contract],MATCH(Draft2018[[#This Row],[PLAYER]],Draft2017[PLAYER],0)),"Undrafted"),"")</f>
        <v>Auction</v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2</v>
      </c>
    </row>
    <row r="5" spans="1:12" x14ac:dyDescent="0.3">
      <c r="A5">
        <v>1</v>
      </c>
      <c r="B5" t="s">
        <v>10872</v>
      </c>
      <c r="C5">
        <v>40</v>
      </c>
      <c r="D5" t="s">
        <v>10877</v>
      </c>
      <c r="E5" t="s">
        <v>3725</v>
      </c>
      <c r="F5" t="s">
        <v>10878</v>
      </c>
      <c r="G5" t="s">
        <v>453</v>
      </c>
      <c r="H5">
        <v>16</v>
      </c>
      <c r="I5" t="s">
        <v>439</v>
      </c>
      <c r="J5" t="str">
        <f>IF(Draft2018[KEEPER]="K",_xlfn.IFNA(INDEX(Draft2017[Current Contract],MATCH(Draft2018[[#This Row],[PLAYER]],Draft2017[PLAYER],0)),"Undrafted"),"")</f>
        <v>Auction</v>
      </c>
      <c r="K5" t="str">
        <f>IF(Draft2018[[#This Row],[KEEPER]]="K",Draft2018[[#This Row],[Last Contract]],IF(ISNA(VLOOKUP(Draft2018[[#This Row],[PLAYER]],Rookies2018[Player],1,FALSE)),"Auction","Rookie"))</f>
        <v>Auction</v>
      </c>
      <c r="L5">
        <f>IF(Draft2018[[#This Row],[KEEPER]]="K",1+_xlfn.IFNA(INDEX(Draft2017[Net Keeper Count],MATCH(Draft2018[[#This Row],[PLAYER]],Draft2017[PLAYER],0)),0),0)</f>
        <v>2</v>
      </c>
    </row>
    <row r="6" spans="1:12" x14ac:dyDescent="0.3">
      <c r="A6">
        <v>1</v>
      </c>
      <c r="B6" t="s">
        <v>10872</v>
      </c>
      <c r="C6">
        <v>50</v>
      </c>
      <c r="D6" t="s">
        <v>10899</v>
      </c>
      <c r="E6" t="s">
        <v>10211</v>
      </c>
      <c r="F6" t="s">
        <v>10900</v>
      </c>
      <c r="G6" t="s">
        <v>350</v>
      </c>
      <c r="H6">
        <v>7</v>
      </c>
      <c r="I6" t="s">
        <v>439</v>
      </c>
      <c r="J6" t="str">
        <f>IF(Draft2018[KEEPER]="K",_xlfn.IFNA(INDEX(Draft2017[Current Contract],MATCH(Draft2018[[#This Row],[PLAYER]],Draft2017[PLAYER],0)),"Undrafted"),"")</f>
        <v>Rookie</v>
      </c>
      <c r="K6" t="str">
        <f>IF(Draft2018[[#This Row],[KEEPER]]="K",Draft2018[[#This Row],[Last Contract]],IF(ISNA(VLOOKUP(Draft2018[[#This Row],[PLAYER]],Rookies2018[Player],1,FALSE)),"Auction","Rookie"))</f>
        <v>Rookie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>
        <v>1</v>
      </c>
      <c r="B7" t="s">
        <v>10872</v>
      </c>
      <c r="C7">
        <v>60</v>
      </c>
      <c r="D7" t="s">
        <v>10881</v>
      </c>
      <c r="E7" t="s">
        <v>8557</v>
      </c>
      <c r="F7" t="s">
        <v>10882</v>
      </c>
      <c r="G7" t="s">
        <v>350</v>
      </c>
      <c r="H7">
        <v>5</v>
      </c>
      <c r="I7" t="s">
        <v>439</v>
      </c>
      <c r="J7" t="str">
        <f>IF(Draft2018[KEEPER]="K",_xlfn.IFNA(INDEX(Draft2017[Current Contract],MATCH(Draft2018[[#This Row],[PLAYER]],Draft2017[PLAYER],0)),"Undrafted"),"")</f>
        <v>Auction</v>
      </c>
      <c r="K7" t="str">
        <f>IF(Draft2018[[#This Row],[KEEPER]]="K",Draft2018[[#This Row],[Last Contract]],IF(ISNA(VLOOKUP(Draft2018[[#This Row],[PLAYER]],Rookies2018[Player],1,FALSE)),"Auction","Rookie"))</f>
        <v>Auction</v>
      </c>
      <c r="L7">
        <f>IF(Draft2018[[#This Row],[KEEPER]]="K",1+_xlfn.IFNA(INDEX(Draft2017[Net Keeper Count],MATCH(Draft2018[[#This Row],[PLAYER]],Draft2017[PLAYER],0)),0),0)</f>
        <v>2</v>
      </c>
    </row>
    <row r="8" spans="1:12" x14ac:dyDescent="0.3">
      <c r="A8">
        <v>1</v>
      </c>
      <c r="B8" t="s">
        <v>10872</v>
      </c>
      <c r="C8">
        <v>70</v>
      </c>
      <c r="D8" t="s">
        <v>10886</v>
      </c>
      <c r="E8" t="s">
        <v>7979</v>
      </c>
      <c r="F8" t="s">
        <v>10876</v>
      </c>
      <c r="G8" t="s">
        <v>323</v>
      </c>
      <c r="H8">
        <v>6</v>
      </c>
      <c r="I8" t="s">
        <v>439</v>
      </c>
      <c r="J8" t="str">
        <f>IF(Draft2018[KEEPER]="K",_xlfn.IFNA(INDEX(Draft2017[Current Contract],MATCH(Draft2018[[#This Row],[PLAYER]],Draft2017[PLAYER],0)),"Undrafted"),"")</f>
        <v>Auction</v>
      </c>
      <c r="K8" t="str">
        <f>IF(Draft2018[[#This Row],[KEEPER]]="K",Draft2018[[#This Row],[Last Contract]],IF(ISNA(VLOOKUP(Draft2018[[#This Row],[PLAYER]],Rookies2018[Player],1,FALSE)),"Auction","Rookie"))</f>
        <v>Auction</v>
      </c>
      <c r="L8">
        <f>IF(Draft2018[[#This Row],[KEEPER]]="K",1+_xlfn.IFNA(INDEX(Draft2017[Net Keeper Count],MATCH(Draft2018[[#This Row],[PLAYER]],Draft2017[PLAYER],0)),0),0)</f>
        <v>2</v>
      </c>
    </row>
    <row r="9" spans="1:12" x14ac:dyDescent="0.3">
      <c r="A9">
        <v>1</v>
      </c>
      <c r="B9" t="s">
        <v>10872</v>
      </c>
      <c r="C9">
        <v>80</v>
      </c>
      <c r="D9" t="s">
        <v>10889</v>
      </c>
      <c r="E9" t="s">
        <v>4318</v>
      </c>
      <c r="F9" t="s">
        <v>10890</v>
      </c>
      <c r="G9" t="s">
        <v>350</v>
      </c>
      <c r="H9">
        <v>7</v>
      </c>
      <c r="I9" t="s">
        <v>439</v>
      </c>
      <c r="J9" t="str">
        <f>IF(Draft2018[KEEPER]="K",_xlfn.IFNA(INDEX(Draft2017[Current Contract],MATCH(Draft2018[[#This Row],[PLAYER]],Draft2017[PLAYER],0)),"Undrafted"),"")</f>
        <v>Rookie</v>
      </c>
      <c r="K9" t="str">
        <f>IF(Draft2018[[#This Row],[KEEPER]]="K",Draft2018[[#This Row],[Last Contract]],IF(ISNA(VLOOKUP(Draft2018[[#This Row],[PLAYER]],Rookies2018[Player],1,FALSE)),"Auction","Rookie"))</f>
        <v>Rookie</v>
      </c>
      <c r="L9">
        <f>IF(Draft2018[[#This Row],[KEEPER]]="K",1+_xlfn.IFNA(INDEX(Draft2017[Net Keeper Count],MATCH(Draft2018[[#This Row],[PLAYER]],Draft2017[PLAYER],0)),0),0)</f>
        <v>2</v>
      </c>
    </row>
    <row r="10" spans="1:12" x14ac:dyDescent="0.3">
      <c r="A10">
        <v>1</v>
      </c>
      <c r="B10" t="s">
        <v>10872</v>
      </c>
      <c r="C10">
        <v>90</v>
      </c>
      <c r="D10" t="s">
        <v>11105</v>
      </c>
      <c r="E10" t="s">
        <v>6291</v>
      </c>
      <c r="F10" t="s">
        <v>367</v>
      </c>
      <c r="G10" t="s">
        <v>453</v>
      </c>
      <c r="H10">
        <v>5</v>
      </c>
      <c r="I10" t="s">
        <v>439</v>
      </c>
      <c r="J10" t="str">
        <f>IF(Draft2018[KEEPER]="K",_xlfn.IFNA(INDEX(Draft2017[Current Contract],MATCH(Draft2018[[#This Row],[PLAYER]],Draft2017[PLAYER],0)),"Undrafted"),"")</f>
        <v>Rookie</v>
      </c>
      <c r="K10" t="str">
        <f>IF(Draft2018[[#This Row],[KEEPER]]="K",Draft2018[[#This Row],[Last Contract]],IF(ISNA(VLOOKUP(Draft2018[[#This Row],[PLAYER]],Rookies2018[Player],1,FALSE)),"Auction","Rookie"))</f>
        <v>Rookie</v>
      </c>
      <c r="L10">
        <f>IF(Draft2018[[#This Row],[KEEPER]]="K",1+_xlfn.IFNA(INDEX(Draft2017[Net Keeper Count],MATCH(Draft2018[[#This Row],[PLAYER]],Draft2017[PLAYER],0)),0),0)</f>
        <v>1</v>
      </c>
    </row>
    <row r="11" spans="1:12" x14ac:dyDescent="0.3">
      <c r="A11">
        <v>1</v>
      </c>
      <c r="B11" t="s">
        <v>10872</v>
      </c>
      <c r="C11">
        <v>100</v>
      </c>
      <c r="D11" t="s">
        <v>11203</v>
      </c>
      <c r="E11" t="s">
        <v>2319</v>
      </c>
      <c r="F11" t="s">
        <v>10906</v>
      </c>
      <c r="G11" t="s">
        <v>350</v>
      </c>
      <c r="H11">
        <v>1</v>
      </c>
      <c r="I11" t="s">
        <v>439</v>
      </c>
      <c r="J11" t="str">
        <f>IF(Draft2018[KEEPER]="K",_xlfn.IFNA(INDEX(Draft2017[Current Contract],MATCH(Draft2018[[#This Row],[PLAYER]],Draft2017[PLAYER],0)),"Undrafted"),"")</f>
        <v>Undrafted</v>
      </c>
      <c r="K11" t="str">
        <f>IF(Draft2018[[#This Row],[KEEPER]]="K",Draft2018[[#This Row],[Last Contract]],IF(ISNA(VLOOKUP(Draft2018[[#This Row],[PLAYER]],Rookies2018[Player],1,FALSE)),"Auction","Rookie"))</f>
        <v>Undrafted</v>
      </c>
      <c r="L11">
        <f>IF(Draft2018[[#This Row],[KEEPER]]="K",1+_xlfn.IFNA(INDEX(Draft2017[Net Keeper Count],MATCH(Draft2018[[#This Row],[PLAYER]],Draft2017[PLAYER],0)),0),0)</f>
        <v>1</v>
      </c>
    </row>
    <row r="12" spans="1:12" x14ac:dyDescent="0.3">
      <c r="A12">
        <v>1</v>
      </c>
      <c r="B12" t="s">
        <v>10872</v>
      </c>
      <c r="C12">
        <v>108</v>
      </c>
      <c r="D12" t="s">
        <v>11204</v>
      </c>
      <c r="E12" t="s">
        <v>1574</v>
      </c>
      <c r="F12" t="s">
        <v>10890</v>
      </c>
      <c r="G12" t="s">
        <v>313</v>
      </c>
      <c r="H12">
        <v>1</v>
      </c>
      <c r="I12" t="s">
        <v>439</v>
      </c>
      <c r="J12" t="str">
        <f>IF(Draft2018[KEEPER]="K",_xlfn.IFNA(INDEX(Draft2017[Current Contract],MATCH(Draft2018[[#This Row],[PLAYER]],Draft2017[PLAYER],0)),"Undrafted"),"")</f>
        <v>Undrafted</v>
      </c>
      <c r="K12" t="str">
        <f>IF(Draft2018[[#This Row],[KEEPER]]="K",Draft2018[[#This Row],[Last Contract]],IF(ISNA(VLOOKUP(Draft2018[[#This Row],[PLAYER]],Rookies2018[Player],1,FALSE)),"Auction","Rookie"))</f>
        <v>Undrafted</v>
      </c>
      <c r="L12">
        <f>IF(Draft2018[[#This Row],[KEEPER]]="K",1+_xlfn.IFNA(INDEX(Draft2017[Net Keeper Count],MATCH(Draft2018[[#This Row],[PLAYER]],Draft2017[PLAYER],0)),0),0)</f>
        <v>1</v>
      </c>
    </row>
    <row r="13" spans="1:12" x14ac:dyDescent="0.3">
      <c r="A13">
        <v>1</v>
      </c>
      <c r="B13" t="s">
        <v>10872</v>
      </c>
      <c r="C13">
        <v>116</v>
      </c>
      <c r="D13" t="s">
        <v>10901</v>
      </c>
      <c r="E13" t="s">
        <v>6996</v>
      </c>
      <c r="F13" t="s">
        <v>299</v>
      </c>
      <c r="G13" t="s">
        <v>350</v>
      </c>
      <c r="H13">
        <v>4</v>
      </c>
      <c r="I13" t="s">
        <v>439</v>
      </c>
      <c r="J13" t="str">
        <f>IF(Draft2018[KEEPER]="K",_xlfn.IFNA(INDEX(Draft2017[Current Contract],MATCH(Draft2018[[#This Row],[PLAYER]],Draft2017[PLAYER],0)),"Undrafted"),"")</f>
        <v>Rookie</v>
      </c>
      <c r="K13" t="str">
        <f>IF(Draft2018[[#This Row],[KEEPER]]="K",Draft2018[[#This Row],[Last Contract]],IF(ISNA(VLOOKUP(Draft2018[[#This Row],[PLAYER]],Rookies2018[Player],1,FALSE)),"Auction","Rookie"))</f>
        <v>Rookie</v>
      </c>
      <c r="L13">
        <f>IF(Draft2018[[#This Row],[KEEPER]]="K",1+_xlfn.IFNA(INDEX(Draft2017[Net Keeper Count],MATCH(Draft2018[[#This Row],[PLAYER]],Draft2017[PLAYER],0)),0),0)</f>
        <v>1</v>
      </c>
    </row>
    <row r="14" spans="1:12" x14ac:dyDescent="0.3">
      <c r="A14">
        <v>1</v>
      </c>
      <c r="B14" t="s">
        <v>10872</v>
      </c>
      <c r="C14">
        <v>124</v>
      </c>
      <c r="D14" t="s">
        <v>10990</v>
      </c>
      <c r="E14" t="s">
        <v>1311</v>
      </c>
      <c r="F14" t="s">
        <v>539</v>
      </c>
      <c r="G14" t="s">
        <v>453</v>
      </c>
      <c r="H14">
        <v>1</v>
      </c>
      <c r="I14" t="s">
        <v>439</v>
      </c>
      <c r="J14" t="str">
        <f>IF(Draft2018[KEEPER]="K",_xlfn.IFNA(INDEX(Draft2017[Current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1</v>
      </c>
    </row>
    <row r="15" spans="1:12" x14ac:dyDescent="0.3">
      <c r="A15">
        <v>1</v>
      </c>
      <c r="B15" t="s">
        <v>10872</v>
      </c>
      <c r="C15">
        <v>131</v>
      </c>
      <c r="D15" t="s">
        <v>11205</v>
      </c>
      <c r="E15" t="s">
        <v>1268</v>
      </c>
      <c r="F15" t="s">
        <v>539</v>
      </c>
      <c r="G15" t="s">
        <v>439</v>
      </c>
      <c r="H15">
        <v>1</v>
      </c>
      <c r="I15" t="s">
        <v>439</v>
      </c>
      <c r="J15" t="str">
        <f>IF(Draft2018[KEEPER]="K",_xlfn.IFNA(INDEX(Draft2017[Current Contract],MATCH(Draft2018[[#This Row],[PLAYER]],Draft2017[PLAYER],0)),"Undrafted"),"")</f>
        <v>Undrafted</v>
      </c>
      <c r="K15" t="str">
        <f>IF(Draft2018[[#This Row],[KEEPER]]="K",Draft2018[[#This Row],[Last Contract]],IF(ISNA(VLOOKUP(Draft2018[[#This Row],[PLAYER]],Rookies2018[Player],1,FALSE)),"Auction","Rookie"))</f>
        <v>Undrafted</v>
      </c>
      <c r="L15">
        <f>IF(Draft2018[[#This Row],[KEEPER]]="K",1+_xlfn.IFNA(INDEX(Draft2017[Net Keeper Count],MATCH(Draft2018[[#This Row],[PLAYER]],Draft2017[PLAYER],0)),0),0)</f>
        <v>1</v>
      </c>
    </row>
    <row r="16" spans="1:12" x14ac:dyDescent="0.3">
      <c r="A16">
        <v>1</v>
      </c>
      <c r="B16" t="s">
        <v>10872</v>
      </c>
      <c r="C16">
        <v>138</v>
      </c>
      <c r="D16" t="s">
        <v>11853</v>
      </c>
      <c r="E16" t="s">
        <v>5169</v>
      </c>
      <c r="F16" t="s">
        <v>1208</v>
      </c>
      <c r="G16" t="s">
        <v>323</v>
      </c>
      <c r="H16">
        <v>5</v>
      </c>
      <c r="I16" t="s">
        <v>439</v>
      </c>
      <c r="J16" t="str">
        <f>IF(Draft2018[KEEPER]="K",_xlfn.IFNA(INDEX(Draft2017[Current Contract],MATCH(Draft2018[[#This Row],[PLAYER]],Draft2017[PLAYER],0)),"Undrafted"),"")</f>
        <v>Rookie</v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1</v>
      </c>
    </row>
    <row r="17" spans="1:12" x14ac:dyDescent="0.3">
      <c r="A17">
        <v>1</v>
      </c>
      <c r="B17" t="s">
        <v>10872</v>
      </c>
      <c r="C17">
        <v>143</v>
      </c>
      <c r="D17" t="s">
        <v>10888</v>
      </c>
      <c r="E17" t="s">
        <v>1909</v>
      </c>
      <c r="F17" t="s">
        <v>1208</v>
      </c>
      <c r="G17" t="s">
        <v>313</v>
      </c>
      <c r="H17">
        <v>4</v>
      </c>
      <c r="I17" t="s">
        <v>439</v>
      </c>
      <c r="J17" t="str">
        <f>IF(Draft2018[KEEPER]="K",_xlfn.IFNA(INDEX(Draft2017[Current Contract],MATCH(Draft2018[[#This Row],[PLAYER]],Draft2017[PLAYER],0)),"Undrafted"),"")</f>
        <v>Auction</v>
      </c>
      <c r="K17" t="str">
        <f>IF(Draft2018[[#This Row],[KEEPER]]="K",Draft2018[[#This Row],[Last Contract]],IF(ISNA(VLOOKUP(Draft2018[[#This Row],[PLAYER]],Rookies2018[Player],1,FALSE)),"Auction","Rookie"))</f>
        <v>Auction</v>
      </c>
      <c r="L17">
        <f>IF(Draft2018[[#This Row],[KEEPER]]="K",1+_xlfn.IFNA(INDEX(Draft2017[Net Keeper Count],MATCH(Draft2018[[#This Row],[PLAYER]],Draft2017[PLAYER],0)),0),0)</f>
        <v>2</v>
      </c>
    </row>
    <row r="18" spans="1:12" x14ac:dyDescent="0.3">
      <c r="A18">
        <v>1</v>
      </c>
      <c r="B18" t="s">
        <v>10872</v>
      </c>
      <c r="C18">
        <v>148</v>
      </c>
      <c r="D18" t="s">
        <v>10891</v>
      </c>
      <c r="E18" t="s">
        <v>1722</v>
      </c>
      <c r="F18" t="s">
        <v>299</v>
      </c>
      <c r="G18" t="s">
        <v>323</v>
      </c>
      <c r="H18">
        <v>3</v>
      </c>
      <c r="I18" t="s">
        <v>439</v>
      </c>
      <c r="J18" t="str">
        <f>IF(Draft2018[KEEPER]="K",_xlfn.IFNA(INDEX(Draft2017[Current Contract],MATCH(Draft2018[[#This Row],[PLAYER]],Draft2017[PLAYER],0)),"Undrafted"),"")</f>
        <v>Rookie</v>
      </c>
      <c r="K18" t="str">
        <f>IF(Draft2018[[#This Row],[KEEPER]]="K",Draft2018[[#This Row],[Last Contract]],IF(ISNA(VLOOKUP(Draft2018[[#This Row],[PLAYER]],Rookies2018[Player],1,FALSE)),"Auction","Rookie"))</f>
        <v>Rookie</v>
      </c>
      <c r="L18">
        <f>IF(Draft2018[[#This Row],[KEEPER]]="K",1+_xlfn.IFNA(INDEX(Draft2017[Net Keeper Count],MATCH(Draft2018[[#This Row],[PLAYER]],Draft2017[PLAYER],0)),0),0)</f>
        <v>2</v>
      </c>
    </row>
    <row r="19" spans="1:12" x14ac:dyDescent="0.3">
      <c r="A19">
        <v>1</v>
      </c>
      <c r="B19" t="s">
        <v>10872</v>
      </c>
      <c r="C19">
        <v>153</v>
      </c>
      <c r="D19" t="s">
        <v>11206</v>
      </c>
      <c r="E19" t="s">
        <v>9514</v>
      </c>
      <c r="F19" t="s">
        <v>316</v>
      </c>
      <c r="G19" t="s">
        <v>453</v>
      </c>
      <c r="H19">
        <v>6</v>
      </c>
      <c r="I19" t="s">
        <v>297</v>
      </c>
      <c r="J19" t="str">
        <f>IF(Draft2018[KEEPER]="K",_xlfn.IFNA(INDEX(Draft2017[Current Contract],MATCH(Draft2018[[#This Row],[PLAYER]],Draft2017[PLAYER],0)),"Undrafted"),"")</f>
        <v/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0</v>
      </c>
    </row>
    <row r="20" spans="1:12" x14ac:dyDescent="0.3">
      <c r="A20">
        <v>1</v>
      </c>
      <c r="B20" t="s">
        <v>10872</v>
      </c>
      <c r="C20">
        <v>170</v>
      </c>
      <c r="D20" t="s">
        <v>11207</v>
      </c>
      <c r="E20" t="s">
        <v>5586</v>
      </c>
      <c r="F20" t="s">
        <v>10971</v>
      </c>
      <c r="G20" t="s">
        <v>350</v>
      </c>
      <c r="H20">
        <v>4</v>
      </c>
      <c r="I20" t="s">
        <v>297</v>
      </c>
      <c r="J20" t="str">
        <f>IF(Draft2018[KEEPER]="K",_xlfn.IFNA(INDEX(Draft2017[Current Contract],MATCH(Draft2018[[#This Row],[PLAYER]],Draft2017[PLAYER],0)),"Undrafted"),"")</f>
        <v/>
      </c>
      <c r="K20" t="str">
        <f>IF(Draft2018[[#This Row],[KEEPER]]="K",Draft2018[[#This Row],[Last Contract]],IF(ISNA(VLOOKUP(Draft2018[[#This Row],[PLAYER]],Rookies2018[Player],1,FALSE)),"Auction","Rookie"))</f>
        <v>Rookie</v>
      </c>
      <c r="L20">
        <f>IF(Draft2018[[#This Row],[KEEPER]]="K",1+_xlfn.IFNA(INDEX(Draft2017[Net Keeper Count],MATCH(Draft2018[[#This Row],[PLAYER]],Draft2017[PLAYER],0)),0),0)</f>
        <v>0</v>
      </c>
    </row>
    <row r="21" spans="1:12" x14ac:dyDescent="0.3">
      <c r="A21">
        <v>1</v>
      </c>
      <c r="B21" t="s">
        <v>10872</v>
      </c>
      <c r="C21">
        <v>206</v>
      </c>
      <c r="D21" t="s">
        <v>10873</v>
      </c>
      <c r="E21" t="s">
        <v>5293</v>
      </c>
      <c r="F21" t="s">
        <v>10874</v>
      </c>
      <c r="G21" t="s">
        <v>453</v>
      </c>
      <c r="H21">
        <v>75</v>
      </c>
      <c r="I21" t="s">
        <v>297</v>
      </c>
      <c r="J21" t="str">
        <f>IF(Draft2018[KEEPER]="K",_xlfn.IFNA(INDEX(Draft2017[Current Contract],MATCH(Draft2018[[#This Row],[PLAYER]],Draft2017[PLAYER],0)),"Undrafted"),"")</f>
        <v/>
      </c>
      <c r="K21" t="str">
        <f>IF(Draft2018[[#This Row],[KEEPER]]="K",Draft2018[[#This Row],[Last Contract]],IF(ISNA(VLOOKUP(Draft2018[[#This Row],[PLAYER]],Rookies2018[Player],1,FALSE)),"Auction","Rookie"))</f>
        <v>Auction</v>
      </c>
      <c r="L21">
        <f>IF(Draft2018[[#This Row],[KEEPER]]="K",1+_xlfn.IFNA(INDEX(Draft2017[Net Keeper Count],MATCH(Draft2018[[#This Row],[PLAYER]],Draft2017[PLAYER],0)),0),0)</f>
        <v>0</v>
      </c>
    </row>
    <row r="22" spans="1:12" x14ac:dyDescent="0.3">
      <c r="A22">
        <v>1</v>
      </c>
      <c r="B22" t="s">
        <v>10872</v>
      </c>
      <c r="C22">
        <v>233</v>
      </c>
      <c r="D22" t="s">
        <v>11114</v>
      </c>
      <c r="E22" t="s">
        <v>5646</v>
      </c>
      <c r="F22" t="s">
        <v>10914</v>
      </c>
      <c r="G22" t="s">
        <v>350</v>
      </c>
      <c r="H22">
        <v>1</v>
      </c>
      <c r="I22" t="s">
        <v>297</v>
      </c>
      <c r="J22" t="str">
        <f>IF(Draft2018[KEEPER]="K",_xlfn.IFNA(INDEX(Draft2017[Current Contract],MATCH(Draft2018[[#This Row],[PLAYER]],Draft2017[PLAYER],0)),"Undrafted"),"")</f>
        <v/>
      </c>
      <c r="K22" t="str">
        <f>IF(Draft2018[[#This Row],[KEEPER]]="K",Draft2018[[#This Row],[Last Contract]],IF(ISNA(VLOOKUP(Draft2018[[#This Row],[PLAYER]],Rookies2018[Player],1,FALSE)),"Auction","Rookie"))</f>
        <v>Auction</v>
      </c>
      <c r="L22">
        <f>IF(Draft2018[[#This Row],[KEEPER]]="K",1+_xlfn.IFNA(INDEX(Draft2017[Net Keeper Count],MATCH(Draft2018[[#This Row],[PLAYER]],Draft2017[PLAYER],0)),0),0)</f>
        <v>0</v>
      </c>
    </row>
    <row r="23" spans="1:12" x14ac:dyDescent="0.3">
      <c r="A23">
        <v>1</v>
      </c>
      <c r="B23" t="s">
        <v>10872</v>
      </c>
      <c r="C23">
        <v>237</v>
      </c>
      <c r="D23" t="s">
        <v>11112</v>
      </c>
      <c r="E23" t="s">
        <v>9412</v>
      </c>
      <c r="F23" t="s">
        <v>10906</v>
      </c>
      <c r="G23" t="s">
        <v>350</v>
      </c>
      <c r="H23">
        <v>2</v>
      </c>
      <c r="I23" t="s">
        <v>297</v>
      </c>
      <c r="J23" t="str">
        <f>IF(Draft2018[KEEPER]="K",_xlfn.IFNA(INDEX(Draft2017[Current Contract],MATCH(Draft2018[[#This Row],[PLAYER]],Draft2017[PLAYER],0)),"Undrafted"),"")</f>
        <v/>
      </c>
      <c r="K23" t="str">
        <f>IF(Draft2018[[#This Row],[KEEPER]]="K",Draft2018[[#This Row],[Last Contract]],IF(ISNA(VLOOKUP(Draft2018[[#This Row],[PLAYER]],Rookies2018[Player],1,FALSE)),"Auction","Rookie"))</f>
        <v>Auction</v>
      </c>
      <c r="L23">
        <f>IF(Draft2018[[#This Row],[KEEPER]]="K",1+_xlfn.IFNA(INDEX(Draft2017[Net Keeper Count],MATCH(Draft2018[[#This Row],[PLAYER]],Draft2017[PLAYER],0)),0),0)</f>
        <v>0</v>
      </c>
    </row>
    <row r="24" spans="1:12" x14ac:dyDescent="0.3">
      <c r="A24">
        <v>1</v>
      </c>
      <c r="B24" t="s">
        <v>10872</v>
      </c>
      <c r="C24">
        <v>239</v>
      </c>
      <c r="D24" t="s">
        <v>10898</v>
      </c>
      <c r="E24" t="s">
        <v>10084</v>
      </c>
      <c r="F24" t="s">
        <v>367</v>
      </c>
      <c r="G24" t="s">
        <v>350</v>
      </c>
      <c r="H24">
        <v>1</v>
      </c>
      <c r="I24" t="s">
        <v>297</v>
      </c>
      <c r="J24" t="str">
        <f>IF(Draft2018[KEEPER]="K",_xlfn.IFNA(INDEX(Draft2017[Current Contract],MATCH(Draft2018[[#This Row],[PLAYER]],Draft2017[PLAYER],0)),"Undrafted"),"")</f>
        <v/>
      </c>
      <c r="K24" t="str">
        <f>IF(Draft2018[[#This Row],[KEEPER]]="K",Draft2018[[#This Row],[Last Contract]],IF(ISNA(VLOOKUP(Draft2018[[#This Row],[PLAYER]],Rookies2018[Player],1,FALSE)),"Auction","Rookie"))</f>
        <v>Auction</v>
      </c>
      <c r="L24">
        <f>IF(Draft2018[[#This Row],[KEEPER]]="K",1+_xlfn.IFNA(INDEX(Draft2017[Net Keeper Count],MATCH(Draft2018[[#This Row],[PLAYER]],Draft2017[PLAYER],0)),0),0)</f>
        <v>0</v>
      </c>
    </row>
    <row r="25" spans="1:12" x14ac:dyDescent="0.3">
      <c r="A25">
        <v>1</v>
      </c>
      <c r="B25" t="s">
        <v>10872</v>
      </c>
      <c r="C25">
        <v>240</v>
      </c>
      <c r="D25" t="s">
        <v>11065</v>
      </c>
      <c r="E25" t="s">
        <v>5351</v>
      </c>
      <c r="F25" t="s">
        <v>354</v>
      </c>
      <c r="G25" t="s">
        <v>350</v>
      </c>
      <c r="H25">
        <v>1</v>
      </c>
      <c r="I25" t="s">
        <v>297</v>
      </c>
      <c r="J25" t="str">
        <f>IF(Draft2018[KEEPER]="K",_xlfn.IFNA(INDEX(Draft2017[Current Contract],MATCH(Draft2018[[#This Row],[PLAYER]],Draft2017[PLAYER],0)),"Undrafted"),"")</f>
        <v/>
      </c>
      <c r="K25" t="str">
        <f>IF(Draft2018[[#This Row],[KEEPER]]="K",Draft2018[[#This Row],[Last Contract]],IF(ISNA(VLOOKUP(Draft2018[[#This Row],[PLAYER]],Rookies2018[Player],1,FALSE)),"Auction","Rookie"))</f>
        <v>Auction</v>
      </c>
      <c r="L25">
        <f>IF(Draft2018[[#This Row],[KEEPER]]="K",1+_xlfn.IFNA(INDEX(Draft2017[Net Keeper Count],MATCH(Draft2018[[#This Row],[PLAYER]],Draft2017[PLAYER],0)),0),0)</f>
        <v>0</v>
      </c>
    </row>
    <row r="26" spans="1:12" x14ac:dyDescent="0.3">
      <c r="A26">
        <v>2</v>
      </c>
      <c r="B26" t="s">
        <v>11208</v>
      </c>
      <c r="C26">
        <v>1</v>
      </c>
      <c r="D26" t="s">
        <v>10908</v>
      </c>
      <c r="E26" t="s">
        <v>6569</v>
      </c>
      <c r="F26" t="s">
        <v>10900</v>
      </c>
      <c r="G26" t="s">
        <v>350</v>
      </c>
      <c r="H26">
        <v>112</v>
      </c>
      <c r="I26" t="s">
        <v>439</v>
      </c>
      <c r="J26" t="str">
        <f>IF(Draft2018[KEEPER]="K",_xlfn.IFNA(INDEX(Draft2017[Current Contract],MATCH(Draft2018[[#This Row],[PLAYER]],Draft2017[PLAYER],0)),"Undrafted"),"")</f>
        <v>Auction</v>
      </c>
      <c r="K26" t="str">
        <f>IF(Draft2018[[#This Row],[KEEPER]]="K",Draft2018[[#This Row],[Last Contract]],IF(ISNA(VLOOKUP(Draft2018[[#This Row],[PLAYER]],Rookies2018[Player],1,FALSE)),"Auction","Rookie"))</f>
        <v>Auction</v>
      </c>
      <c r="L26">
        <f>IF(Draft2018[[#This Row],[KEEPER]]="K",1+_xlfn.IFNA(INDEX(Draft2017[Net Keeper Count],MATCH(Draft2018[[#This Row],[PLAYER]],Draft2017[PLAYER],0)),0),0)</f>
        <v>2</v>
      </c>
    </row>
    <row r="27" spans="1:12" x14ac:dyDescent="0.3">
      <c r="A27">
        <v>2</v>
      </c>
      <c r="B27" t="s">
        <v>11208</v>
      </c>
      <c r="C27">
        <v>11</v>
      </c>
      <c r="D27" t="s">
        <v>10909</v>
      </c>
      <c r="E27" t="s">
        <v>4468</v>
      </c>
      <c r="F27" t="s">
        <v>10910</v>
      </c>
      <c r="G27" t="s">
        <v>453</v>
      </c>
      <c r="H27">
        <v>69</v>
      </c>
      <c r="I27" t="s">
        <v>439</v>
      </c>
      <c r="J27" t="str">
        <f>IF(Draft2018[KEEPER]="K",_xlfn.IFNA(INDEX(Draft2017[Current Contract],MATCH(Draft2018[[#This Row],[PLAYER]],Draft2017[PLAYER],0)),"Undrafted"),"")</f>
        <v>Auction</v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2</v>
      </c>
    </row>
    <row r="28" spans="1:12" x14ac:dyDescent="0.3">
      <c r="A28">
        <v>2</v>
      </c>
      <c r="B28" t="s">
        <v>11208</v>
      </c>
      <c r="C28">
        <v>21</v>
      </c>
      <c r="D28" t="s">
        <v>11209</v>
      </c>
      <c r="E28" t="s">
        <v>5977</v>
      </c>
      <c r="F28" t="s">
        <v>10876</v>
      </c>
      <c r="G28" t="s">
        <v>453</v>
      </c>
      <c r="H28">
        <v>1</v>
      </c>
      <c r="I28" t="s">
        <v>439</v>
      </c>
      <c r="J28" t="str">
        <f>IF(Draft2018[KEEPER]="K",_xlfn.IFNA(INDEX(Draft2017[Current Contract],MATCH(Draft2018[[#This Row],[PLAYER]],Draft2017[PLAYER],0)),"Undrafted"),"")</f>
        <v>Undrafted</v>
      </c>
      <c r="K28" t="str">
        <f>IF(Draft2018[[#This Row],[KEEPER]]="K",Draft2018[[#This Row],[Last Contract]],IF(ISNA(VLOOKUP(Draft2018[[#This Row],[PLAYER]],Rookies2018[Player],1,FALSE)),"Auction","Rookie"))</f>
        <v>Undrafted</v>
      </c>
      <c r="L28">
        <f>IF(Draft2018[[#This Row],[KEEPER]]="K",1+_xlfn.IFNA(INDEX(Draft2017[Net Keeper Count],MATCH(Draft2018[[#This Row],[PLAYER]],Draft2017[PLAYER],0)),0),0)</f>
        <v>1</v>
      </c>
    </row>
    <row r="29" spans="1:12" x14ac:dyDescent="0.3">
      <c r="A29">
        <v>2</v>
      </c>
      <c r="B29" t="s">
        <v>11208</v>
      </c>
      <c r="C29">
        <v>31</v>
      </c>
      <c r="D29" t="s">
        <v>10913</v>
      </c>
      <c r="E29" t="s">
        <v>8481</v>
      </c>
      <c r="F29" t="s">
        <v>10914</v>
      </c>
      <c r="G29" t="s">
        <v>350</v>
      </c>
      <c r="H29">
        <v>11</v>
      </c>
      <c r="I29" t="s">
        <v>439</v>
      </c>
      <c r="J29" t="str">
        <f>IF(Draft2018[KEEPER]="K",_xlfn.IFNA(INDEX(Draft2017[Current Contract],MATCH(Draft2018[[#This Row],[PLAYER]],Draft2017[PLAYER],0)),"Undrafted"),"")</f>
        <v>Auction</v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2</v>
      </c>
    </row>
    <row r="30" spans="1:12" x14ac:dyDescent="0.3">
      <c r="A30">
        <v>2</v>
      </c>
      <c r="B30" t="s">
        <v>11208</v>
      </c>
      <c r="C30">
        <v>41</v>
      </c>
      <c r="D30" t="s">
        <v>10916</v>
      </c>
      <c r="E30" t="s">
        <v>969</v>
      </c>
      <c r="F30" t="s">
        <v>10917</v>
      </c>
      <c r="G30" t="s">
        <v>323</v>
      </c>
      <c r="H30">
        <v>12</v>
      </c>
      <c r="I30" t="s">
        <v>439</v>
      </c>
      <c r="J30" t="str">
        <f>IF(Draft2018[KEEPER]="K",_xlfn.IFNA(INDEX(Draft2017[Current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2</v>
      </c>
    </row>
    <row r="31" spans="1:12" x14ac:dyDescent="0.3">
      <c r="A31">
        <v>2</v>
      </c>
      <c r="B31" t="s">
        <v>11208</v>
      </c>
      <c r="C31">
        <v>51</v>
      </c>
      <c r="D31" t="s">
        <v>11139</v>
      </c>
      <c r="E31" t="s">
        <v>4485</v>
      </c>
      <c r="F31" t="s">
        <v>10890</v>
      </c>
      <c r="G31" t="s">
        <v>323</v>
      </c>
      <c r="H31">
        <v>24</v>
      </c>
      <c r="I31" t="s">
        <v>439</v>
      </c>
      <c r="J31" t="str">
        <f>IF(Draft2018[KEEPER]="K",_xlfn.IFNA(INDEX(Draft2017[Current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1</v>
      </c>
    </row>
    <row r="32" spans="1:12" x14ac:dyDescent="0.3">
      <c r="A32">
        <v>2</v>
      </c>
      <c r="B32" t="s">
        <v>11208</v>
      </c>
      <c r="C32">
        <v>61</v>
      </c>
      <c r="D32" t="s">
        <v>10915</v>
      </c>
      <c r="E32" t="s">
        <v>10767</v>
      </c>
      <c r="F32" t="s">
        <v>10874</v>
      </c>
      <c r="G32" t="s">
        <v>350</v>
      </c>
      <c r="H32">
        <v>14</v>
      </c>
      <c r="I32" t="s">
        <v>439</v>
      </c>
      <c r="J32" t="str">
        <f>IF(Draft2018[KEEPER]="K",_xlfn.IFNA(INDEX(Draft2017[Current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2</v>
      </c>
    </row>
    <row r="33" spans="1:12" x14ac:dyDescent="0.3">
      <c r="A33">
        <v>2</v>
      </c>
      <c r="B33" t="s">
        <v>11208</v>
      </c>
      <c r="C33">
        <v>71</v>
      </c>
      <c r="D33" t="s">
        <v>10927</v>
      </c>
      <c r="E33" t="s">
        <v>7951</v>
      </c>
      <c r="F33" t="s">
        <v>10890</v>
      </c>
      <c r="G33" t="s">
        <v>350</v>
      </c>
      <c r="H33">
        <v>1</v>
      </c>
      <c r="I33" t="s">
        <v>439</v>
      </c>
      <c r="J33" t="str">
        <f>IF(Draft2018[KEEPER]="K",_xlfn.IFNA(INDEX(Draft2017[Current Contract],MATCH(Draft2018[[#This Row],[PLAYER]],Draft2017[PLAYER],0)),"Undrafted"),"")</f>
        <v>Undrafted</v>
      </c>
      <c r="K33" t="str">
        <f>IF(Draft2018[[#This Row],[KEEPER]]="K",Draft2018[[#This Row],[Last Contract]],IF(ISNA(VLOOKUP(Draft2018[[#This Row],[PLAYER]],Rookies2018[Player],1,FALSE)),"Auction","Rookie"))</f>
        <v>Undrafted</v>
      </c>
      <c r="L33">
        <f>IF(Draft2018[[#This Row],[KEEPER]]="K",1+_xlfn.IFNA(INDEX(Draft2017[Net Keeper Count],MATCH(Draft2018[[#This Row],[PLAYER]],Draft2017[PLAYER],0)),0),0)</f>
        <v>2</v>
      </c>
    </row>
    <row r="34" spans="1:12" x14ac:dyDescent="0.3">
      <c r="A34">
        <v>2</v>
      </c>
      <c r="B34" t="s">
        <v>11208</v>
      </c>
      <c r="C34">
        <v>81</v>
      </c>
      <c r="D34" t="s">
        <v>10924</v>
      </c>
      <c r="E34" t="s">
        <v>5784</v>
      </c>
      <c r="F34" t="s">
        <v>10925</v>
      </c>
      <c r="G34" t="s">
        <v>313</v>
      </c>
      <c r="H34">
        <v>9</v>
      </c>
      <c r="I34" t="s">
        <v>439</v>
      </c>
      <c r="J34" t="str">
        <f>IF(Draft2018[KEEPER]="K",_xlfn.IFNA(INDEX(Draft2017[Current Contract],MATCH(Draft2018[[#This Row],[PLAYER]],Draft2017[PLAYER],0)),"Undrafted"),"")</f>
        <v>Auction</v>
      </c>
      <c r="K34" t="str">
        <f>IF(Draft2018[[#This Row],[KEEPER]]="K",Draft2018[[#This Row],[Last Contract]],IF(ISNA(VLOOKUP(Draft2018[[#This Row],[PLAYER]],Rookies2018[Player],1,FALSE)),"Auction","Rookie"))</f>
        <v>Auction</v>
      </c>
      <c r="L34">
        <f>IF(Draft2018[[#This Row],[KEEPER]]="K",1+_xlfn.IFNA(INDEX(Draft2017[Net Keeper Count],MATCH(Draft2018[[#This Row],[PLAYER]],Draft2017[PLAYER],0)),0),0)</f>
        <v>2</v>
      </c>
    </row>
    <row r="35" spans="1:12" x14ac:dyDescent="0.3">
      <c r="A35">
        <v>2</v>
      </c>
      <c r="B35" t="s">
        <v>11208</v>
      </c>
      <c r="C35">
        <v>91</v>
      </c>
      <c r="D35" t="s">
        <v>10918</v>
      </c>
      <c r="E35" t="s">
        <v>2898</v>
      </c>
      <c r="F35" t="s">
        <v>373</v>
      </c>
      <c r="G35" t="s">
        <v>313</v>
      </c>
      <c r="H35">
        <v>13</v>
      </c>
      <c r="I35" t="s">
        <v>439</v>
      </c>
      <c r="J35" t="str">
        <f>IF(Draft2018[KEEPER]="K",_xlfn.IFNA(INDEX(Draft2017[Current Contract],MATCH(Draft2018[[#This Row],[PLAYER]],Draft2017[PLAYER],0)),"Undrafted"),"")</f>
        <v>Auction</v>
      </c>
      <c r="K35" t="str">
        <f>IF(Draft2018[[#This Row],[KEEPER]]="K",Draft2018[[#This Row],[Last Contract]],IF(ISNA(VLOOKUP(Draft2018[[#This Row],[PLAYER]],Rookies2018[Player],1,FALSE)),"Auction","Rookie"))</f>
        <v>Auction</v>
      </c>
      <c r="L35">
        <f>IF(Draft2018[[#This Row],[KEEPER]]="K",1+_xlfn.IFNA(INDEX(Draft2017[Net Keeper Count],MATCH(Draft2018[[#This Row],[PLAYER]],Draft2017[PLAYER],0)),0),0)</f>
        <v>2</v>
      </c>
    </row>
    <row r="36" spans="1:12" x14ac:dyDescent="0.3">
      <c r="A36">
        <v>2</v>
      </c>
      <c r="B36" t="s">
        <v>11208</v>
      </c>
      <c r="C36">
        <v>101</v>
      </c>
      <c r="D36" t="s">
        <v>11210</v>
      </c>
      <c r="E36" t="s">
        <v>10305</v>
      </c>
      <c r="F36" t="s">
        <v>10878</v>
      </c>
      <c r="G36" t="s">
        <v>453</v>
      </c>
      <c r="H36">
        <v>1</v>
      </c>
      <c r="I36" t="s">
        <v>439</v>
      </c>
      <c r="J36" t="str">
        <f>IF(Draft2018[KEEPER]="K",_xlfn.IFNA(INDEX(Draft2017[Current Contract],MATCH(Draft2018[[#This Row],[PLAYER]],Draft2017[PLAYER],0)),"Undrafted"),"")</f>
        <v>Undrafted</v>
      </c>
      <c r="K36" t="str">
        <f>IF(Draft2018[[#This Row],[KEEPER]]="K",Draft2018[[#This Row],[Last Contract]],IF(ISNA(VLOOKUP(Draft2018[[#This Row],[PLAYER]],Rookies2018[Player],1,FALSE)),"Auction","Rookie"))</f>
        <v>Undrafted</v>
      </c>
      <c r="L36">
        <f>IF(Draft2018[[#This Row],[KEEPER]]="K",1+_xlfn.IFNA(INDEX(Draft2017[Net Keeper Count],MATCH(Draft2018[[#This Row],[PLAYER]],Draft2017[PLAYER],0)),0),0)</f>
        <v>1</v>
      </c>
    </row>
    <row r="37" spans="1:12" x14ac:dyDescent="0.3">
      <c r="A37">
        <v>2</v>
      </c>
      <c r="B37" t="s">
        <v>11208</v>
      </c>
      <c r="C37">
        <v>109</v>
      </c>
      <c r="D37" t="s">
        <v>11211</v>
      </c>
      <c r="E37" t="s">
        <v>8008</v>
      </c>
      <c r="F37" t="s">
        <v>539</v>
      </c>
      <c r="G37" t="s">
        <v>323</v>
      </c>
      <c r="H37">
        <v>1</v>
      </c>
      <c r="I37" t="s">
        <v>439</v>
      </c>
      <c r="J37" t="str">
        <f>IF(Draft2018[KEEPER]="K",_xlfn.IFNA(INDEX(Draft2017[Current Contract],MATCH(Draft2018[[#This Row],[PLAYER]],Draft2017[PLAYER],0)),"Undrafted"),"")</f>
        <v>Undrafted</v>
      </c>
      <c r="K37" t="str">
        <f>IF(Draft2018[[#This Row],[KEEPER]]="K",Draft2018[[#This Row],[Last Contract]],IF(ISNA(VLOOKUP(Draft2018[[#This Row],[PLAYER]],Rookies2018[Player],1,FALSE)),"Auction","Rookie"))</f>
        <v>Undrafted</v>
      </c>
      <c r="L37">
        <f>IF(Draft2018[[#This Row],[KEEPER]]="K",1+_xlfn.IFNA(INDEX(Draft2017[Net Keeper Count],MATCH(Draft2018[[#This Row],[PLAYER]],Draft2017[PLAYER],0)),0),0)</f>
        <v>1</v>
      </c>
    </row>
    <row r="38" spans="1:12" x14ac:dyDescent="0.3">
      <c r="A38">
        <v>2</v>
      </c>
      <c r="B38" t="s">
        <v>11208</v>
      </c>
      <c r="C38">
        <v>117</v>
      </c>
      <c r="D38" t="s">
        <v>10935</v>
      </c>
      <c r="E38" t="s">
        <v>8161</v>
      </c>
      <c r="F38" t="s">
        <v>10906</v>
      </c>
      <c r="G38" t="s">
        <v>350</v>
      </c>
      <c r="H38">
        <v>3</v>
      </c>
      <c r="I38" t="s">
        <v>439</v>
      </c>
      <c r="J38" t="str">
        <f>IF(Draft2018[KEEPER]="K",_xlfn.IFNA(INDEX(Draft2017[Current Contract],MATCH(Draft2018[[#This Row],[PLAYER]],Draft2017[PLAYER],0)),"Undrafted"),"")</f>
        <v>Rookie</v>
      </c>
      <c r="K38" t="str">
        <f>IF(Draft2018[[#This Row],[KEEPER]]="K",Draft2018[[#This Row],[Last Contract]],IF(ISNA(VLOOKUP(Draft2018[[#This Row],[PLAYER]],Rookies2018[Player],1,FALSE)),"Auction","Rookie"))</f>
        <v>Rookie</v>
      </c>
      <c r="L38">
        <f>IF(Draft2018[[#This Row],[KEEPER]]="K",1+_xlfn.IFNA(INDEX(Draft2017[Net Keeper Count],MATCH(Draft2018[[#This Row],[PLAYER]],Draft2017[PLAYER],0)),0),0)</f>
        <v>1</v>
      </c>
    </row>
    <row r="39" spans="1:12" x14ac:dyDescent="0.3">
      <c r="A39">
        <v>2</v>
      </c>
      <c r="B39" t="s">
        <v>11208</v>
      </c>
      <c r="C39">
        <v>125</v>
      </c>
      <c r="D39" t="s">
        <v>10921</v>
      </c>
      <c r="E39" t="s">
        <v>5806</v>
      </c>
      <c r="F39" t="s">
        <v>299</v>
      </c>
      <c r="G39" t="s">
        <v>350</v>
      </c>
      <c r="H39">
        <v>1</v>
      </c>
      <c r="I39" t="s">
        <v>439</v>
      </c>
      <c r="J39" t="str">
        <f>IF(Draft2018[KEEPER]="K",_xlfn.IFNA(INDEX(Draft2017[Current Contract],MATCH(Draft2018[[#This Row],[PLAYER]],Draft2017[PLAYER],0)),"Undrafted"),"")</f>
        <v>Undrafted</v>
      </c>
      <c r="K39" t="str">
        <f>IF(Draft2018[[#This Row],[KEEPER]]="K",Draft2018[[#This Row],[Last Contract]],IF(ISNA(VLOOKUP(Draft2018[[#This Row],[PLAYER]],Rookies2018[Player],1,FALSE)),"Auction","Rookie"))</f>
        <v>Undrafted</v>
      </c>
      <c r="L39">
        <f>IF(Draft2018[[#This Row],[KEEPER]]="K",1+_xlfn.IFNA(INDEX(Draft2017[Net Keeper Count],MATCH(Draft2018[[#This Row],[PLAYER]],Draft2017[PLAYER],0)),0),0)</f>
        <v>2</v>
      </c>
    </row>
    <row r="40" spans="1:12" x14ac:dyDescent="0.3">
      <c r="A40">
        <v>2</v>
      </c>
      <c r="B40" t="s">
        <v>11208</v>
      </c>
      <c r="C40">
        <v>132</v>
      </c>
      <c r="D40" t="s">
        <v>10928</v>
      </c>
      <c r="E40" t="s">
        <v>8158</v>
      </c>
      <c r="F40" t="s">
        <v>10929</v>
      </c>
      <c r="G40" t="s">
        <v>453</v>
      </c>
      <c r="H40">
        <v>4</v>
      </c>
      <c r="I40" t="s">
        <v>439</v>
      </c>
      <c r="J40" t="str">
        <f>IF(Draft2018[KEEPER]="K",_xlfn.IFNA(INDEX(Draft2017[Current Contract],MATCH(Draft2018[[#This Row],[PLAYER]],Draft2017[PLAYER],0)),"Undrafted"),"")</f>
        <v>Rookie</v>
      </c>
      <c r="K40" t="str">
        <f>IF(Draft2018[[#This Row],[KEEPER]]="K",Draft2018[[#This Row],[Last Contract]],IF(ISNA(VLOOKUP(Draft2018[[#This Row],[PLAYER]],Rookies2018[Player],1,FALSE)),"Auction","Rookie"))</f>
        <v>Rookie</v>
      </c>
      <c r="L40">
        <f>IF(Draft2018[[#This Row],[KEEPER]]="K",1+_xlfn.IFNA(INDEX(Draft2017[Net Keeper Count],MATCH(Draft2018[[#This Row],[PLAYER]],Draft2017[PLAYER],0)),0),0)</f>
        <v>1</v>
      </c>
    </row>
    <row r="41" spans="1:12" x14ac:dyDescent="0.3">
      <c r="A41">
        <v>2</v>
      </c>
      <c r="B41" t="s">
        <v>11208</v>
      </c>
      <c r="C41">
        <v>152</v>
      </c>
      <c r="D41" t="s">
        <v>11212</v>
      </c>
      <c r="E41" t="s">
        <v>6896</v>
      </c>
      <c r="F41" t="s">
        <v>10897</v>
      </c>
      <c r="G41" t="s">
        <v>350</v>
      </c>
      <c r="H41">
        <v>1</v>
      </c>
      <c r="I41" t="s">
        <v>297</v>
      </c>
      <c r="J41" t="str">
        <f>IF(Draft2018[KEEPER]="K",_xlfn.IFNA(INDEX(Draft2017[Current Contract],MATCH(Draft2018[[#This Row],[PLAYER]],Draft2017[PLAYER],0)),"Undrafted"),"")</f>
        <v/>
      </c>
      <c r="K41" t="str">
        <f>IF(Draft2018[[#This Row],[KEEPER]]="K",Draft2018[[#This Row],[Last Contract]],IF(ISNA(VLOOKUP(Draft2018[[#This Row],[PLAYER]],Rookies2018[Player],1,FALSE)),"Auction","Rookie"))</f>
        <v>Rookie</v>
      </c>
      <c r="L41">
        <f>IF(Draft2018[[#This Row],[KEEPER]]="K",1+_xlfn.IFNA(INDEX(Draft2017[Net Keeper Count],MATCH(Draft2018[[#This Row],[PLAYER]],Draft2017[PLAYER],0)),0),0)</f>
        <v>0</v>
      </c>
    </row>
    <row r="42" spans="1:12" x14ac:dyDescent="0.3">
      <c r="A42">
        <v>2</v>
      </c>
      <c r="B42" t="s">
        <v>11208</v>
      </c>
      <c r="C42">
        <v>162</v>
      </c>
      <c r="D42" t="s">
        <v>11213</v>
      </c>
      <c r="E42" t="s">
        <v>3376</v>
      </c>
      <c r="F42" t="s">
        <v>10917</v>
      </c>
      <c r="G42" t="s">
        <v>323</v>
      </c>
      <c r="H42">
        <v>1</v>
      </c>
      <c r="I42" t="s">
        <v>297</v>
      </c>
      <c r="J42" t="str">
        <f>IF(Draft2018[KEEPER]="K",_xlfn.IFNA(INDEX(Draft2017[Current Contract],MATCH(Draft2018[[#This Row],[PLAYER]],Draft2017[PLAYER],0)),"Undrafted"),"")</f>
        <v/>
      </c>
      <c r="K42" t="str">
        <f>IF(Draft2018[[#This Row],[KEEPER]]="K",Draft2018[[#This Row],[Last Contract]],IF(ISNA(VLOOKUP(Draft2018[[#This Row],[PLAYER]],Rookies2018[Player],1,FALSE)),"Auction","Rookie"))</f>
        <v>Rookie</v>
      </c>
      <c r="L42">
        <f>IF(Draft2018[[#This Row],[KEEPER]]="K",1+_xlfn.IFNA(INDEX(Draft2017[Net Keeper Count],MATCH(Draft2018[[#This Row],[PLAYER]],Draft2017[PLAYER],0)),0),0)</f>
        <v>0</v>
      </c>
    </row>
    <row r="43" spans="1:12" x14ac:dyDescent="0.3">
      <c r="A43">
        <v>2</v>
      </c>
      <c r="B43" t="s">
        <v>11208</v>
      </c>
      <c r="C43">
        <v>172</v>
      </c>
      <c r="D43" t="s">
        <v>11214</v>
      </c>
      <c r="E43" t="s">
        <v>6018</v>
      </c>
      <c r="F43" t="s">
        <v>10910</v>
      </c>
      <c r="G43" t="s">
        <v>453</v>
      </c>
      <c r="H43">
        <v>1</v>
      </c>
      <c r="I43" t="s">
        <v>297</v>
      </c>
      <c r="J43" t="str">
        <f>IF(Draft2018[KEEPER]="K",_xlfn.IFNA(INDEX(Draft2017[Current Contract],MATCH(Draft2018[[#This Row],[PLAYER]],Draft2017[PLAYER],0)),"Undrafted"),"")</f>
        <v/>
      </c>
      <c r="K43" t="str">
        <f>IF(Draft2018[[#This Row],[KEEPER]]="K",Draft2018[[#This Row],[Last Contract]],IF(ISNA(VLOOKUP(Draft2018[[#This Row],[PLAYER]],Rookies2018[Player],1,FALSE)),"Auction","Rookie"))</f>
        <v>Rookie</v>
      </c>
      <c r="L43">
        <f>IF(Draft2018[[#This Row],[KEEPER]]="K",1+_xlfn.IFNA(INDEX(Draft2017[Net Keeper Count],MATCH(Draft2018[[#This Row],[PLAYER]],Draft2017[PLAYER],0)),0),0)</f>
        <v>0</v>
      </c>
    </row>
    <row r="44" spans="1:12" x14ac:dyDescent="0.3">
      <c r="A44">
        <v>2</v>
      </c>
      <c r="B44" t="s">
        <v>11208</v>
      </c>
      <c r="C44">
        <v>182</v>
      </c>
      <c r="D44" t="s">
        <v>11215</v>
      </c>
      <c r="E44" t="s">
        <v>8121</v>
      </c>
      <c r="F44" t="s">
        <v>10882</v>
      </c>
      <c r="G44" t="s">
        <v>453</v>
      </c>
      <c r="H44">
        <v>5</v>
      </c>
      <c r="I44" t="s">
        <v>297</v>
      </c>
      <c r="J44" t="str">
        <f>IF(Draft2018[KEEPER]="K",_xlfn.IFNA(INDEX(Draft2017[Current Contract],MATCH(Draft2018[[#This Row],[PLAYER]],Draft2017[PLAYER],0)),"Undrafted"),"")</f>
        <v/>
      </c>
      <c r="K44" t="str">
        <f>IF(Draft2018[[#This Row],[KEEPER]]="K",Draft2018[[#This Row],[Last Contract]],IF(ISNA(VLOOKUP(Draft2018[[#This Row],[PLAYER]],Rookies2018[Player],1,FALSE)),"Auction","Rookie"))</f>
        <v>Rookie</v>
      </c>
      <c r="L44">
        <f>IF(Draft2018[[#This Row],[KEEPER]]="K",1+_xlfn.IFNA(INDEX(Draft2017[Net Keeper Count],MATCH(Draft2018[[#This Row],[PLAYER]],Draft2017[PLAYER],0)),0),0)</f>
        <v>0</v>
      </c>
    </row>
    <row r="45" spans="1:12" x14ac:dyDescent="0.3">
      <c r="A45">
        <v>2</v>
      </c>
      <c r="B45" t="s">
        <v>11208</v>
      </c>
      <c r="C45">
        <v>187</v>
      </c>
      <c r="D45" t="s">
        <v>11216</v>
      </c>
      <c r="E45" t="s">
        <v>598</v>
      </c>
      <c r="F45" t="s">
        <v>573</v>
      </c>
      <c r="G45" t="s">
        <v>453</v>
      </c>
      <c r="H45">
        <v>3</v>
      </c>
      <c r="I45" t="s">
        <v>297</v>
      </c>
      <c r="J45" t="str">
        <f>IF(Draft2018[KEEPER]="K",_xlfn.IFNA(INDEX(Draft2017[Current Contract],MATCH(Draft2018[[#This Row],[PLAYER]],Draft2017[PLAYER],0)),"Undrafted"),"")</f>
        <v/>
      </c>
      <c r="K45" t="str">
        <f>IF(Draft2018[[#This Row],[KEEPER]]="K",Draft2018[[#This Row],[Last Contract]],IF(ISNA(VLOOKUP(Draft2018[[#This Row],[PLAYER]],Rookies2018[Player],1,FALSE)),"Auction","Rookie"))</f>
        <v>Rookie</v>
      </c>
      <c r="L45">
        <f>IF(Draft2018[[#This Row],[KEEPER]]="K",1+_xlfn.IFNA(INDEX(Draft2017[Net Keeper Count],MATCH(Draft2018[[#This Row],[PLAYER]],Draft2017[PLAYER],0)),0),0)</f>
        <v>0</v>
      </c>
    </row>
    <row r="46" spans="1:12" x14ac:dyDescent="0.3">
      <c r="A46">
        <v>2</v>
      </c>
      <c r="B46" t="s">
        <v>11208</v>
      </c>
      <c r="C46">
        <v>191</v>
      </c>
      <c r="D46" t="s">
        <v>11217</v>
      </c>
      <c r="E46" t="s">
        <v>2564</v>
      </c>
      <c r="F46" t="s">
        <v>10874</v>
      </c>
      <c r="G46" t="s">
        <v>313</v>
      </c>
      <c r="H46">
        <v>2</v>
      </c>
      <c r="I46" t="s">
        <v>297</v>
      </c>
      <c r="J46" t="str">
        <f>IF(Draft2018[KEEPER]="K",_xlfn.IFNA(INDEX(Draft2017[Current Contract],MATCH(Draft2018[[#This Row],[PLAYER]],Draft2017[PLAYER],0)),"Undrafted"),"")</f>
        <v/>
      </c>
      <c r="K46" t="str">
        <f>IF(Draft2018[[#This Row],[KEEPER]]="K",Draft2018[[#This Row],[Last Contract]],IF(ISNA(VLOOKUP(Draft2018[[#This Row],[PLAYER]],Rookies2018[Player],1,FALSE)),"Auction","Rookie"))</f>
        <v>Rookie</v>
      </c>
      <c r="L46">
        <f>IF(Draft2018[[#This Row],[KEEPER]]="K",1+_xlfn.IFNA(INDEX(Draft2017[Net Keeper Count],MATCH(Draft2018[[#This Row],[PLAYER]],Draft2017[PLAYER],0)),0),0)</f>
        <v>0</v>
      </c>
    </row>
    <row r="47" spans="1:12" x14ac:dyDescent="0.3">
      <c r="A47">
        <v>2</v>
      </c>
      <c r="B47" t="s">
        <v>11208</v>
      </c>
      <c r="C47">
        <v>192</v>
      </c>
      <c r="D47" t="s">
        <v>11218</v>
      </c>
      <c r="E47" t="s">
        <v>8667</v>
      </c>
      <c r="F47" t="s">
        <v>539</v>
      </c>
      <c r="G47" t="s">
        <v>350</v>
      </c>
      <c r="H47">
        <v>4</v>
      </c>
      <c r="I47" t="s">
        <v>297</v>
      </c>
      <c r="J47" t="str">
        <f>IF(Draft2018[KEEPER]="K",_xlfn.IFNA(INDEX(Draft2017[Current Contract],MATCH(Draft2018[[#This Row],[PLAYER]],Draft2017[PLAYER],0)),"Undrafted"),"")</f>
        <v/>
      </c>
      <c r="K47" t="str">
        <f>IF(Draft2018[[#This Row],[KEEPER]]="K",Draft2018[[#This Row],[Last Contract]],IF(ISNA(VLOOKUP(Draft2018[[#This Row],[PLAYER]],Rookies2018[Player],1,FALSE)),"Auction","Rookie"))</f>
        <v>Rookie</v>
      </c>
      <c r="L47">
        <f>IF(Draft2018[[#This Row],[KEEPER]]="K",1+_xlfn.IFNA(INDEX(Draft2017[Net Keeper Count],MATCH(Draft2018[[#This Row],[PLAYER]],Draft2017[PLAYER],0)),0),0)</f>
        <v>0</v>
      </c>
    </row>
    <row r="48" spans="1:12" x14ac:dyDescent="0.3">
      <c r="A48">
        <v>2</v>
      </c>
      <c r="B48" t="s">
        <v>11208</v>
      </c>
      <c r="C48">
        <v>195</v>
      </c>
      <c r="D48" t="s">
        <v>11219</v>
      </c>
      <c r="E48" t="s">
        <v>9539</v>
      </c>
      <c r="F48" t="s">
        <v>10957</v>
      </c>
      <c r="G48" t="s">
        <v>313</v>
      </c>
      <c r="H48">
        <v>4</v>
      </c>
      <c r="I48" t="s">
        <v>297</v>
      </c>
      <c r="J48" t="str">
        <f>IF(Draft2018[KEEPER]="K",_xlfn.IFNA(INDEX(Draft2017[Current Contract],MATCH(Draft2018[[#This Row],[PLAYER]],Draft2017[PLAYER],0)),"Undrafted"),"")</f>
        <v/>
      </c>
      <c r="K48" t="str">
        <f>IF(Draft2018[[#This Row],[KEEPER]]="K",Draft2018[[#This Row],[Last Contract]],IF(ISNA(VLOOKUP(Draft2018[[#This Row],[PLAYER]],Rookies2018[Player],1,FALSE)),"Auction","Rookie"))</f>
        <v>Rookie</v>
      </c>
      <c r="L48">
        <f>IF(Draft2018[[#This Row],[KEEPER]]="K",1+_xlfn.IFNA(INDEX(Draft2017[Net Keeper Count],MATCH(Draft2018[[#This Row],[PLAYER]],Draft2017[PLAYER],0)),0),0)</f>
        <v>0</v>
      </c>
    </row>
    <row r="49" spans="1:12" x14ac:dyDescent="0.3">
      <c r="A49">
        <v>2</v>
      </c>
      <c r="B49" t="s">
        <v>11208</v>
      </c>
      <c r="C49">
        <v>212</v>
      </c>
      <c r="D49" t="s">
        <v>10975</v>
      </c>
      <c r="E49" t="s">
        <v>6078</v>
      </c>
      <c r="F49" t="s">
        <v>10925</v>
      </c>
      <c r="G49" t="s">
        <v>439</v>
      </c>
      <c r="H49">
        <v>3</v>
      </c>
      <c r="I49" t="s">
        <v>297</v>
      </c>
      <c r="J49" t="str">
        <f>IF(Draft2018[KEEPER]="K",_xlfn.IFNA(INDEX(Draft2017[Current Contract],MATCH(Draft2018[[#This Row],[PLAYER]],Draft2017[PLAYER],0)),"Undrafted"),"")</f>
        <v/>
      </c>
      <c r="K49" t="str">
        <f>IF(Draft2018[[#This Row],[KEEPER]]="K",Draft2018[[#This Row],[Last Contract]],IF(ISNA(VLOOKUP(Draft2018[[#This Row],[PLAYER]],Rookies2018[Player],1,FALSE)),"Auction","Rookie"))</f>
        <v>Auction</v>
      </c>
      <c r="L49">
        <f>IF(Draft2018[[#This Row],[KEEPER]]="K",1+_xlfn.IFNA(INDEX(Draft2017[Net Keeper Count],MATCH(Draft2018[[#This Row],[PLAYER]],Draft2017[PLAYER],0)),0),0)</f>
        <v>0</v>
      </c>
    </row>
    <row r="50" spans="1:12" x14ac:dyDescent="0.3">
      <c r="A50">
        <v>3</v>
      </c>
      <c r="B50" t="s">
        <v>10939</v>
      </c>
      <c r="C50">
        <v>7</v>
      </c>
      <c r="D50" t="s">
        <v>10940</v>
      </c>
      <c r="E50" t="s">
        <v>8078</v>
      </c>
      <c r="F50" t="s">
        <v>299</v>
      </c>
      <c r="G50" t="s">
        <v>453</v>
      </c>
      <c r="H50">
        <v>42</v>
      </c>
      <c r="I50" t="s">
        <v>439</v>
      </c>
      <c r="J50" t="str">
        <f>IF(Draft2018[KEEPER]="K",_xlfn.IFNA(INDEX(Draft2017[Current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2</v>
      </c>
    </row>
    <row r="51" spans="1:12" x14ac:dyDescent="0.3">
      <c r="A51">
        <v>3</v>
      </c>
      <c r="B51" t="s">
        <v>10939</v>
      </c>
      <c r="C51">
        <v>17</v>
      </c>
      <c r="D51" t="s">
        <v>11854</v>
      </c>
      <c r="E51" t="s">
        <v>993</v>
      </c>
      <c r="F51" t="s">
        <v>10897</v>
      </c>
      <c r="G51" t="s">
        <v>350</v>
      </c>
      <c r="H51">
        <v>82</v>
      </c>
      <c r="I51" t="s">
        <v>439</v>
      </c>
      <c r="J51" t="str">
        <f>IF(Draft2018[KEEPER]="K",_xlfn.IFNA(INDEX(Draft2017[Current Contract],MATCH(Draft2018[[#This Row],[PLAYER]],Draft2017[PLAYER],0)),"Undrafted"),"")</f>
        <v>Auction</v>
      </c>
      <c r="K51" t="str">
        <f>IF(Draft2018[[#This Row],[KEEPER]]="K",Draft2018[[#This Row],[Last Contract]],IF(ISNA(VLOOKUP(Draft2018[[#This Row],[PLAYER]],Rookies2018[Player],1,FALSE)),"Auction","Rookie"))</f>
        <v>Auction</v>
      </c>
      <c r="L51">
        <f>IF(Draft2018[[#This Row],[KEEPER]]="K",1+_xlfn.IFNA(INDEX(Draft2017[Net Keeper Count],MATCH(Draft2018[[#This Row],[PLAYER]],Draft2017[PLAYER],0)),0),0)</f>
        <v>2</v>
      </c>
    </row>
    <row r="52" spans="1:12" x14ac:dyDescent="0.3">
      <c r="A52">
        <v>3</v>
      </c>
      <c r="B52" t="s">
        <v>10939</v>
      </c>
      <c r="C52">
        <v>27</v>
      </c>
      <c r="D52" t="s">
        <v>11220</v>
      </c>
      <c r="E52" t="s">
        <v>7840</v>
      </c>
      <c r="F52" t="s">
        <v>10929</v>
      </c>
      <c r="G52" t="s">
        <v>350</v>
      </c>
      <c r="H52">
        <v>49</v>
      </c>
      <c r="I52" t="s">
        <v>439</v>
      </c>
      <c r="J52" t="str">
        <f>IF(Draft2018[KEEPER]="K",_xlfn.IFNA(INDEX(Draft2017[Current Contract],MATCH(Draft2018[[#This Row],[PLAYER]],Draft2017[PLAYER],0)),"Undrafted"),"")</f>
        <v>Auction</v>
      </c>
      <c r="K52" t="str">
        <f>IF(Draft2018[[#This Row],[KEEPER]]="K",Draft2018[[#This Row],[Last Contract]],IF(ISNA(VLOOKUP(Draft2018[[#This Row],[PLAYER]],Rookies2018[Player],1,FALSE)),"Auction","Rookie"))</f>
        <v>Auction</v>
      </c>
      <c r="L52">
        <f>IF(Draft2018[[#This Row],[KEEPER]]="K",1+_xlfn.IFNA(INDEX(Draft2017[Net Keeper Count],MATCH(Draft2018[[#This Row],[PLAYER]],Draft2017[PLAYER],0)),0),0)</f>
        <v>2</v>
      </c>
    </row>
    <row r="53" spans="1:12" x14ac:dyDescent="0.3">
      <c r="A53">
        <v>3</v>
      </c>
      <c r="B53" t="s">
        <v>10939</v>
      </c>
      <c r="C53">
        <v>37</v>
      </c>
      <c r="D53" t="s">
        <v>10945</v>
      </c>
      <c r="E53" t="s">
        <v>6793</v>
      </c>
      <c r="F53" t="s">
        <v>491</v>
      </c>
      <c r="G53" t="s">
        <v>350</v>
      </c>
      <c r="H53">
        <v>2</v>
      </c>
      <c r="I53" t="s">
        <v>439</v>
      </c>
      <c r="J53" t="str">
        <f>IF(Draft2018[KEEPER]="K",_xlfn.IFNA(INDEX(Draft2017[Current Contract],MATCH(Draft2018[[#This Row],[PLAYER]],Draft2017[PLAYER],0)),"Undrafted"),"")</f>
        <v>Undrafted</v>
      </c>
      <c r="K53" t="str">
        <f>IF(Draft2018[[#This Row],[KEEPER]]="K",Draft2018[[#This Row],[Last Contract]],IF(ISNA(VLOOKUP(Draft2018[[#This Row],[PLAYER]],Rookies2018[Player],1,FALSE)),"Auction","Rookie"))</f>
        <v>Undrafted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3</v>
      </c>
      <c r="B54" t="s">
        <v>10939</v>
      </c>
      <c r="C54">
        <v>47</v>
      </c>
      <c r="D54" t="s">
        <v>10942</v>
      </c>
      <c r="E54" t="s">
        <v>9952</v>
      </c>
      <c r="F54" t="s">
        <v>491</v>
      </c>
      <c r="G54" t="s">
        <v>313</v>
      </c>
      <c r="H54">
        <v>18</v>
      </c>
      <c r="I54" t="s">
        <v>439</v>
      </c>
      <c r="J54" t="str">
        <f>IF(Draft2018[KEEPER]="K",_xlfn.IFNA(INDEX(Draft2017[Current Contract],MATCH(Draft2018[[#This Row],[PLAYER]],Draft2017[PLAYER],0)),"Undrafted"),"")</f>
        <v>Auction</v>
      </c>
      <c r="K54" t="str">
        <f>IF(Draft2018[[#This Row],[KEEPER]]="K",Draft2018[[#This Row],[Last Contract]],IF(ISNA(VLOOKUP(Draft2018[[#This Row],[PLAYER]],Rookies2018[Player],1,FALSE)),"Auction","Rookie"))</f>
        <v>Auction</v>
      </c>
      <c r="L54">
        <f>IF(Draft2018[[#This Row],[KEEPER]]="K",1+_xlfn.IFNA(INDEX(Draft2017[Net Keeper Count],MATCH(Draft2018[[#This Row],[PLAYER]],Draft2017[PLAYER],0)),0),0)</f>
        <v>2</v>
      </c>
    </row>
    <row r="55" spans="1:12" x14ac:dyDescent="0.3">
      <c r="A55">
        <v>3</v>
      </c>
      <c r="B55" t="s">
        <v>10939</v>
      </c>
      <c r="C55">
        <v>57</v>
      </c>
      <c r="D55" t="s">
        <v>10963</v>
      </c>
      <c r="E55" t="s">
        <v>1667</v>
      </c>
      <c r="F55" t="s">
        <v>367</v>
      </c>
      <c r="G55" t="s">
        <v>350</v>
      </c>
      <c r="H55">
        <v>5</v>
      </c>
      <c r="I55" t="s">
        <v>439</v>
      </c>
      <c r="J55" t="str">
        <f>IF(Draft2018[KEEPER]="K",_xlfn.IFNA(INDEX(Draft2017[Current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1</v>
      </c>
    </row>
    <row r="56" spans="1:12" x14ac:dyDescent="0.3">
      <c r="A56">
        <v>3</v>
      </c>
      <c r="B56" t="s">
        <v>10939</v>
      </c>
      <c r="C56">
        <v>67</v>
      </c>
      <c r="D56" t="s">
        <v>11860</v>
      </c>
      <c r="E56" t="s">
        <v>8886</v>
      </c>
      <c r="F56" t="s">
        <v>10929</v>
      </c>
      <c r="G56" t="s">
        <v>350</v>
      </c>
      <c r="H56">
        <v>1</v>
      </c>
      <c r="I56" t="s">
        <v>439</v>
      </c>
      <c r="J56" t="str">
        <f>IF(Draft2018[KEEPER]="K",_xlfn.IFNA(INDEX(Draft2017[Current Contract],MATCH(Draft2018[[#This Row],[PLAYER]],Draft2017[PLAYER],0)),"Undrafted"),"")</f>
        <v>Undrafted</v>
      </c>
      <c r="K56" t="str">
        <f>IF(Draft2018[[#This Row],[KEEPER]]="K",Draft2018[[#This Row],[Last Contract]],IF(ISNA(VLOOKUP(Draft2018[[#This Row],[PLAYER]],Rookies2018[Player],1,FALSE)),"Auction","Rookie"))</f>
        <v>Undrafted</v>
      </c>
      <c r="L56">
        <f>IF(Draft2018[[#This Row],[KEEPER]]="K",1+_xlfn.IFNA(INDEX(Draft2017[Net Keeper Count],MATCH(Draft2018[[#This Row],[PLAYER]],Draft2017[PLAYER],0)),0),0)</f>
        <v>2</v>
      </c>
    </row>
    <row r="57" spans="1:12" x14ac:dyDescent="0.3">
      <c r="A57">
        <v>3</v>
      </c>
      <c r="B57" t="s">
        <v>10939</v>
      </c>
      <c r="C57">
        <v>77</v>
      </c>
      <c r="D57" t="s">
        <v>10955</v>
      </c>
      <c r="E57" t="s">
        <v>5744</v>
      </c>
      <c r="F57" t="s">
        <v>10929</v>
      </c>
      <c r="G57" t="s">
        <v>313</v>
      </c>
      <c r="H57">
        <v>4</v>
      </c>
      <c r="I57" t="s">
        <v>439</v>
      </c>
      <c r="J57" t="str">
        <f>IF(Draft2018[KEEPER]="K",_xlfn.IFNA(INDEX(Draft2017[Current Contract],MATCH(Draft2018[[#This Row],[PLAYER]],Draft2017[PLAYER],0)),"Undrafted"),"")</f>
        <v>Rookie</v>
      </c>
      <c r="K57" t="str">
        <f>IF(Draft2018[[#This Row],[KEEPER]]="K",Draft2018[[#This Row],[Last Contract]],IF(ISNA(VLOOKUP(Draft2018[[#This Row],[PLAYER]],Rookies2018[Player],1,FALSE)),"Auction","Rookie"))</f>
        <v>Rookie</v>
      </c>
      <c r="L57">
        <f>IF(Draft2018[[#This Row],[KEEPER]]="K",1+_xlfn.IFNA(INDEX(Draft2017[Net Keeper Count],MATCH(Draft2018[[#This Row],[PLAYER]],Draft2017[PLAYER],0)),0),0)</f>
        <v>1</v>
      </c>
    </row>
    <row r="58" spans="1:12" x14ac:dyDescent="0.3">
      <c r="A58">
        <v>3</v>
      </c>
      <c r="B58" t="s">
        <v>10939</v>
      </c>
      <c r="C58">
        <v>87</v>
      </c>
      <c r="D58" t="s">
        <v>10943</v>
      </c>
      <c r="E58" t="s">
        <v>1616</v>
      </c>
      <c r="F58" t="s">
        <v>10890</v>
      </c>
      <c r="G58" t="s">
        <v>350</v>
      </c>
      <c r="H58">
        <v>3</v>
      </c>
      <c r="I58" t="s">
        <v>439</v>
      </c>
      <c r="J58" t="str">
        <f>IF(Draft2018[KEEPER]="K",_xlfn.IFNA(INDEX(Draft2017[Current Contract],MATCH(Draft2018[[#This Row],[PLAYER]],Draft2017[PLAYER],0)),"Undrafted"),"")</f>
        <v>Auction</v>
      </c>
      <c r="K58" t="str">
        <f>IF(Draft2018[[#This Row],[KEEPER]]="K",Draft2018[[#This Row],[Last Contract]],IF(ISNA(VLOOKUP(Draft2018[[#This Row],[PLAYER]],Rookies2018[Player],1,FALSE)),"Auction","Rookie"))</f>
        <v>Auction</v>
      </c>
      <c r="L58">
        <f>IF(Draft2018[[#This Row],[KEEPER]]="K",1+_xlfn.IFNA(INDEX(Draft2017[Net Keeper Count],MATCH(Draft2018[[#This Row],[PLAYER]],Draft2017[PLAYER],0)),0),0)</f>
        <v>2</v>
      </c>
    </row>
    <row r="59" spans="1:12" x14ac:dyDescent="0.3">
      <c r="A59">
        <v>3</v>
      </c>
      <c r="B59" t="s">
        <v>10939</v>
      </c>
      <c r="C59">
        <v>97</v>
      </c>
      <c r="D59" t="s">
        <v>10948</v>
      </c>
      <c r="E59" t="s">
        <v>9048</v>
      </c>
      <c r="F59" t="s">
        <v>10878</v>
      </c>
      <c r="G59" t="s">
        <v>350</v>
      </c>
      <c r="H59">
        <v>1</v>
      </c>
      <c r="I59" t="s">
        <v>439</v>
      </c>
      <c r="J59" t="str">
        <f>IF(Draft2018[KEEPER]="K",_xlfn.IFNA(INDEX(Draft2017[Current Contract],MATCH(Draft2018[[#This Row],[PLAYER]],Draft2017[PLAYER],0)),"Undrafted"),"")</f>
        <v>Auction</v>
      </c>
      <c r="K59" t="str">
        <f>IF(Draft2018[[#This Row],[KEEPER]]="K",Draft2018[[#This Row],[Last Contract]],IF(ISNA(VLOOKUP(Draft2018[[#This Row],[PLAYER]],Rookies2018[Player],1,FALSE)),"Auction","Rookie"))</f>
        <v>Auction</v>
      </c>
      <c r="L59">
        <f>IF(Draft2018[[#This Row],[KEEPER]]="K",1+_xlfn.IFNA(INDEX(Draft2017[Net Keeper Count],MATCH(Draft2018[[#This Row],[PLAYER]],Draft2017[PLAYER],0)),0),0)</f>
        <v>2</v>
      </c>
    </row>
    <row r="60" spans="1:12" x14ac:dyDescent="0.3">
      <c r="A60">
        <v>3</v>
      </c>
      <c r="B60" t="s">
        <v>10939</v>
      </c>
      <c r="C60">
        <v>105</v>
      </c>
      <c r="D60" t="s">
        <v>10952</v>
      </c>
      <c r="E60" t="s">
        <v>4195</v>
      </c>
      <c r="F60" t="s">
        <v>373</v>
      </c>
      <c r="G60" t="s">
        <v>350</v>
      </c>
      <c r="H60">
        <v>1</v>
      </c>
      <c r="I60" t="s">
        <v>439</v>
      </c>
      <c r="J60" t="str">
        <f>IF(Draft2018[KEEPER]="K",_xlfn.IFNA(INDEX(Draft2017[Current Contract],MATCH(Draft2018[[#This Row],[PLAYER]],Draft2017[PLAYER],0)),"Undrafted"),"")</f>
        <v>Undrafted</v>
      </c>
      <c r="K60" t="str">
        <f>IF(Draft2018[[#This Row],[KEEPER]]="K",Draft2018[[#This Row],[Last Contract]],IF(ISNA(VLOOKUP(Draft2018[[#This Row],[PLAYER]],Rookies2018[Player],1,FALSE)),"Auction","Rookie"))</f>
        <v>Undrafted</v>
      </c>
      <c r="L60">
        <f>IF(Draft2018[[#This Row],[KEEPER]]="K",1+_xlfn.IFNA(INDEX(Draft2017[Net Keeper Count],MATCH(Draft2018[[#This Row],[PLAYER]],Draft2017[PLAYER],0)),0),0)</f>
        <v>2</v>
      </c>
    </row>
    <row r="61" spans="1:12" x14ac:dyDescent="0.3">
      <c r="A61">
        <v>3</v>
      </c>
      <c r="B61" t="s">
        <v>10939</v>
      </c>
      <c r="C61">
        <v>113</v>
      </c>
      <c r="D61" t="s">
        <v>10954</v>
      </c>
      <c r="E61" t="s">
        <v>8763</v>
      </c>
      <c r="F61" t="s">
        <v>10880</v>
      </c>
      <c r="G61" t="s">
        <v>323</v>
      </c>
      <c r="H61">
        <v>4</v>
      </c>
      <c r="I61" t="s">
        <v>439</v>
      </c>
      <c r="J61" t="str">
        <f>IF(Draft2018[KEEPER]="K",_xlfn.IFNA(INDEX(Draft2017[Current Contract],MATCH(Draft2018[[#This Row],[PLAYER]],Draft2017[PLAYER],0)),"Undrafted"),"")</f>
        <v>Rookie</v>
      </c>
      <c r="K61" t="str">
        <f>IF(Draft2018[[#This Row],[KEEPER]]="K",Draft2018[[#This Row],[Last Contract]],IF(ISNA(VLOOKUP(Draft2018[[#This Row],[PLAYER]],Rookies2018[Player],1,FALSE)),"Auction","Rookie"))</f>
        <v>Rookie</v>
      </c>
      <c r="L61">
        <f>IF(Draft2018[[#This Row],[KEEPER]]="K",1+_xlfn.IFNA(INDEX(Draft2017[Net Keeper Count],MATCH(Draft2018[[#This Row],[PLAYER]],Draft2017[PLAYER],0)),0),0)</f>
        <v>1</v>
      </c>
    </row>
    <row r="62" spans="1:12" x14ac:dyDescent="0.3">
      <c r="A62">
        <v>3</v>
      </c>
      <c r="B62" t="s">
        <v>10939</v>
      </c>
      <c r="C62">
        <v>121</v>
      </c>
      <c r="D62" t="s">
        <v>11221</v>
      </c>
      <c r="E62" t="s">
        <v>6463</v>
      </c>
      <c r="F62" t="s">
        <v>10890</v>
      </c>
      <c r="G62" t="s">
        <v>453</v>
      </c>
      <c r="H62">
        <v>5</v>
      </c>
      <c r="I62" t="s">
        <v>439</v>
      </c>
      <c r="J62" t="str">
        <f>IF(Draft2018[KEEPER]="K",_xlfn.IFNA(INDEX(Draft2017[Current Contract],MATCH(Draft2018[[#This Row],[PLAYER]],Draft2017[PLAYER],0)),"Undrafted"),"")</f>
        <v>Auction</v>
      </c>
      <c r="K62" t="str">
        <f>IF(Draft2018[[#This Row],[KEEPER]]="K",Draft2018[[#This Row],[Last Contract]],IF(ISNA(VLOOKUP(Draft2018[[#This Row],[PLAYER]],Rookies2018[Player],1,FALSE)),"Auction","Rookie"))</f>
        <v>Auction</v>
      </c>
      <c r="L62">
        <f>IF(Draft2018[[#This Row],[KEEPER]]="K",1+_xlfn.IFNA(INDEX(Draft2017[Net Keeper Count],MATCH(Draft2018[[#This Row],[PLAYER]],Draft2017[PLAYER],0)),0),0)</f>
        <v>1</v>
      </c>
    </row>
    <row r="63" spans="1:12" x14ac:dyDescent="0.3">
      <c r="A63">
        <v>3</v>
      </c>
      <c r="B63" t="s">
        <v>10939</v>
      </c>
      <c r="C63">
        <v>128</v>
      </c>
      <c r="D63" t="s">
        <v>10953</v>
      </c>
      <c r="E63" t="s">
        <v>10149</v>
      </c>
      <c r="F63" t="s">
        <v>10897</v>
      </c>
      <c r="G63" t="s">
        <v>350</v>
      </c>
      <c r="H63">
        <v>5</v>
      </c>
      <c r="I63" t="s">
        <v>439</v>
      </c>
      <c r="J63" t="str">
        <f>IF(Draft2018[KEEPER]="K",_xlfn.IFNA(INDEX(Draft2017[Current Contract],MATCH(Draft2018[[#This Row],[PLAYER]],Draft2017[PLAYER],0)),"Undrafted"),"")</f>
        <v>Rookie</v>
      </c>
      <c r="K63" t="str">
        <f>IF(Draft2018[[#This Row],[KEEPER]]="K",Draft2018[[#This Row],[Last Contract]],IF(ISNA(VLOOKUP(Draft2018[[#This Row],[PLAYER]],Rookies2018[Player],1,FALSE)),"Auction","Rookie"))</f>
        <v>Rookie</v>
      </c>
      <c r="L63">
        <f>IF(Draft2018[[#This Row],[KEEPER]]="K",1+_xlfn.IFNA(INDEX(Draft2017[Net Keeper Count],MATCH(Draft2018[[#This Row],[PLAYER]],Draft2017[PLAYER],0)),0),0)</f>
        <v>1</v>
      </c>
    </row>
    <row r="64" spans="1:12" x14ac:dyDescent="0.3">
      <c r="A64">
        <v>3</v>
      </c>
      <c r="B64" t="s">
        <v>10939</v>
      </c>
      <c r="C64">
        <v>135</v>
      </c>
      <c r="D64" t="s">
        <v>10988</v>
      </c>
      <c r="E64" t="s">
        <v>4230</v>
      </c>
      <c r="F64" t="s">
        <v>367</v>
      </c>
      <c r="G64" t="s">
        <v>453</v>
      </c>
      <c r="H64">
        <v>3</v>
      </c>
      <c r="I64" t="s">
        <v>439</v>
      </c>
      <c r="J64" t="str">
        <f>IF(Draft2018[KEEPER]="K",_xlfn.IFNA(INDEX(Draft2017[Current Contract],MATCH(Draft2018[[#This Row],[PLAYER]],Draft2017[PLAYER],0)),"Undrafted"),"")</f>
        <v>Auction</v>
      </c>
      <c r="K64" t="str">
        <f>IF(Draft2018[[#This Row],[KEEPER]]="K",Draft2018[[#This Row],[Last Contract]],IF(ISNA(VLOOKUP(Draft2018[[#This Row],[PLAYER]],Rookies2018[Player],1,FALSE)),"Auction","Rookie"))</f>
        <v>Auction</v>
      </c>
      <c r="L64">
        <f>IF(Draft2018[[#This Row],[KEEPER]]="K",1+_xlfn.IFNA(INDEX(Draft2017[Net Keeper Count],MATCH(Draft2018[[#This Row],[PLAYER]],Draft2017[PLAYER],0)),0),0)</f>
        <v>1</v>
      </c>
    </row>
    <row r="65" spans="1:12" x14ac:dyDescent="0.3">
      <c r="A65">
        <v>3</v>
      </c>
      <c r="B65" t="s">
        <v>10939</v>
      </c>
      <c r="C65">
        <v>140</v>
      </c>
      <c r="D65" t="s">
        <v>10964</v>
      </c>
      <c r="E65" t="s">
        <v>9257</v>
      </c>
      <c r="F65" t="s">
        <v>10884</v>
      </c>
      <c r="G65" t="s">
        <v>453</v>
      </c>
      <c r="H65">
        <v>3</v>
      </c>
      <c r="I65" t="s">
        <v>439</v>
      </c>
      <c r="J65" t="str">
        <f>IF(Draft2018[KEEPER]="K",_xlfn.IFNA(INDEX(Draft2017[Current Contract],MATCH(Draft2018[[#This Row],[PLAYER]],Draft2017[PLAYER],0)),"Undrafted"),"")</f>
        <v>Auction</v>
      </c>
      <c r="K65" t="str">
        <f>IF(Draft2018[[#This Row],[KEEPER]]="K",Draft2018[[#This Row],[Last Contract]],IF(ISNA(VLOOKUP(Draft2018[[#This Row],[PLAYER]],Rookies2018[Player],1,FALSE)),"Auction","Rookie"))</f>
        <v>Auction</v>
      </c>
      <c r="L65">
        <f>IF(Draft2018[[#This Row],[KEEPER]]="K",1+_xlfn.IFNA(INDEX(Draft2017[Net Keeper Count],MATCH(Draft2018[[#This Row],[PLAYER]],Draft2017[PLAYER],0)),0),0)</f>
        <v>1</v>
      </c>
    </row>
    <row r="66" spans="1:12" x14ac:dyDescent="0.3">
      <c r="A66">
        <v>3</v>
      </c>
      <c r="B66" t="s">
        <v>10939</v>
      </c>
      <c r="C66">
        <v>145</v>
      </c>
      <c r="D66" t="s">
        <v>10947</v>
      </c>
      <c r="E66" t="s">
        <v>9763</v>
      </c>
      <c r="F66" t="s">
        <v>10910</v>
      </c>
      <c r="G66" t="s">
        <v>439</v>
      </c>
      <c r="H66">
        <v>1</v>
      </c>
      <c r="I66" t="s">
        <v>439</v>
      </c>
      <c r="J66" t="str">
        <f>IF(Draft2018[KEEPER]="K",_xlfn.IFNA(INDEX(Draft2017[Current Contract],MATCH(Draft2018[[#This Row],[PLAYER]],Draft2017[PLAYER],0)),"Undrafted"),"")</f>
        <v>Undrafted</v>
      </c>
      <c r="K66" t="str">
        <f>IF(Draft2018[[#This Row],[KEEPER]]="K",Draft2018[[#This Row],[Last Contract]],IF(ISNA(VLOOKUP(Draft2018[[#This Row],[PLAYER]],Rookies2018[Player],1,FALSE)),"Auction","Rookie"))</f>
        <v>Undrafted</v>
      </c>
      <c r="L66">
        <f>IF(Draft2018[[#This Row],[KEEPER]]="K",1+_xlfn.IFNA(INDEX(Draft2017[Net Keeper Count],MATCH(Draft2018[[#This Row],[PLAYER]],Draft2017[PLAYER],0)),0),0)</f>
        <v>2</v>
      </c>
    </row>
    <row r="67" spans="1:12" x14ac:dyDescent="0.3">
      <c r="A67">
        <v>3</v>
      </c>
      <c r="B67" t="s">
        <v>10939</v>
      </c>
      <c r="C67">
        <v>158</v>
      </c>
      <c r="D67" t="s">
        <v>11222</v>
      </c>
      <c r="E67" t="s">
        <v>6536</v>
      </c>
      <c r="F67" t="s">
        <v>10914</v>
      </c>
      <c r="G67" t="s">
        <v>323</v>
      </c>
      <c r="H67">
        <v>1</v>
      </c>
      <c r="I67" t="s">
        <v>297</v>
      </c>
      <c r="J67" t="str">
        <f>IF(Draft2018[KEEPER]="K",_xlfn.IFNA(INDEX(Draft2017[Current Contract],MATCH(Draft2018[[#This Row],[PLAYER]],Draft2017[PLAYER],0)),"Undrafted"),"")</f>
        <v/>
      </c>
      <c r="K67" t="str">
        <f>IF(Draft2018[[#This Row],[KEEPER]]="K",Draft2018[[#This Row],[Last Contract]],IF(ISNA(VLOOKUP(Draft2018[[#This Row],[PLAYER]],Rookies2018[Player],1,FALSE)),"Auction","Rookie"))</f>
        <v>Rookie</v>
      </c>
      <c r="L67">
        <f>IF(Draft2018[[#This Row],[KEEPER]]="K",1+_xlfn.IFNA(INDEX(Draft2017[Net Keeper Count],MATCH(Draft2018[[#This Row],[PLAYER]],Draft2017[PLAYER],0)),0),0)</f>
        <v>0</v>
      </c>
    </row>
    <row r="68" spans="1:12" x14ac:dyDescent="0.3">
      <c r="A68">
        <v>3</v>
      </c>
      <c r="B68" t="s">
        <v>10939</v>
      </c>
      <c r="C68">
        <v>168</v>
      </c>
      <c r="D68" t="s">
        <v>11223</v>
      </c>
      <c r="E68" t="s">
        <v>2278</v>
      </c>
      <c r="F68" t="s">
        <v>491</v>
      </c>
      <c r="G68" t="s">
        <v>453</v>
      </c>
      <c r="H68">
        <v>6</v>
      </c>
      <c r="I68" t="s">
        <v>297</v>
      </c>
      <c r="J68" t="str">
        <f>IF(Draft2018[KEEPER]="K",_xlfn.IFNA(INDEX(Draft2017[Current Contract],MATCH(Draft2018[[#This Row],[PLAYER]],Draft2017[PLAYER],0)),"Undrafted"),"")</f>
        <v/>
      </c>
      <c r="K68" t="str">
        <f>IF(Draft2018[[#This Row],[KEEPER]]="K",Draft2018[[#This Row],[Last Contract]],IF(ISNA(VLOOKUP(Draft2018[[#This Row],[PLAYER]],Rookies2018[Player],1,FALSE)),"Auction","Rookie"))</f>
        <v>Rookie</v>
      </c>
      <c r="L68">
        <f>IF(Draft2018[[#This Row],[KEEPER]]="K",1+_xlfn.IFNA(INDEX(Draft2017[Net Keeper Count],MATCH(Draft2018[[#This Row],[PLAYER]],Draft2017[PLAYER],0)),0),0)</f>
        <v>0</v>
      </c>
    </row>
    <row r="69" spans="1:12" x14ac:dyDescent="0.3">
      <c r="A69">
        <v>3</v>
      </c>
      <c r="B69" t="s">
        <v>10939</v>
      </c>
      <c r="C69">
        <v>178</v>
      </c>
      <c r="D69" t="s">
        <v>11224</v>
      </c>
      <c r="E69" t="s">
        <v>10275</v>
      </c>
      <c r="F69" t="s">
        <v>10957</v>
      </c>
      <c r="G69" t="s">
        <v>350</v>
      </c>
      <c r="H69">
        <v>4</v>
      </c>
      <c r="I69" t="s">
        <v>297</v>
      </c>
      <c r="J69" t="str">
        <f>IF(Draft2018[KEEPER]="K",_xlfn.IFNA(INDEX(Draft2017[Current Contract],MATCH(Draft2018[[#This Row],[PLAYER]],Draft2017[PLAYER],0)),"Undrafted"),"")</f>
        <v/>
      </c>
      <c r="K69" t="str">
        <f>IF(Draft2018[[#This Row],[KEEPER]]="K",Draft2018[[#This Row],[Last Contract]],IF(ISNA(VLOOKUP(Draft2018[[#This Row],[PLAYER]],Rookies2018[Player],1,FALSE)),"Auction","Rookie"))</f>
        <v>Rookie</v>
      </c>
      <c r="L69">
        <f>IF(Draft2018[[#This Row],[KEEPER]]="K",1+_xlfn.IFNA(INDEX(Draft2017[Net Keeper Count],MATCH(Draft2018[[#This Row],[PLAYER]],Draft2017[PLAYER],0)),0),0)</f>
        <v>0</v>
      </c>
    </row>
    <row r="70" spans="1:12" x14ac:dyDescent="0.3">
      <c r="A70">
        <v>3</v>
      </c>
      <c r="B70" t="s">
        <v>10939</v>
      </c>
      <c r="C70">
        <v>188</v>
      </c>
      <c r="D70" t="s">
        <v>11225</v>
      </c>
      <c r="E70" t="s">
        <v>5667</v>
      </c>
      <c r="F70" t="s">
        <v>10880</v>
      </c>
      <c r="G70" t="s">
        <v>350</v>
      </c>
      <c r="H70">
        <v>3</v>
      </c>
      <c r="I70" t="s">
        <v>297</v>
      </c>
      <c r="J70" t="str">
        <f>IF(Draft2018[KEEPER]="K",_xlfn.IFNA(INDEX(Draft2017[Current Contract],MATCH(Draft2018[[#This Row],[PLAYER]],Draft2017[PLAYER],0)),"Undrafted"),"")</f>
        <v/>
      </c>
      <c r="K70" t="str">
        <f>IF(Draft2018[[#This Row],[KEEPER]]="K",Draft2018[[#This Row],[Last Contract]],IF(ISNA(VLOOKUP(Draft2018[[#This Row],[PLAYER]],Rookies2018[Player],1,FALSE)),"Auction","Rookie"))</f>
        <v>Rookie</v>
      </c>
      <c r="L70">
        <f>IF(Draft2018[[#This Row],[KEEPER]]="K",1+_xlfn.IFNA(INDEX(Draft2017[Net Keeper Count],MATCH(Draft2018[[#This Row],[PLAYER]],Draft2017[PLAYER],0)),0),0)</f>
        <v>0</v>
      </c>
    </row>
    <row r="71" spans="1:12" x14ac:dyDescent="0.3">
      <c r="A71">
        <v>3</v>
      </c>
      <c r="B71" t="s">
        <v>10939</v>
      </c>
      <c r="C71">
        <v>198</v>
      </c>
      <c r="D71" t="s">
        <v>11226</v>
      </c>
      <c r="E71" t="s">
        <v>10331</v>
      </c>
      <c r="F71" t="s">
        <v>10897</v>
      </c>
      <c r="G71" t="s">
        <v>453</v>
      </c>
      <c r="H71">
        <v>2</v>
      </c>
      <c r="I71" t="s">
        <v>297</v>
      </c>
      <c r="J71" t="str">
        <f>IF(Draft2018[KEEPER]="K",_xlfn.IFNA(INDEX(Draft2017[Current Contract],MATCH(Draft2018[[#This Row],[PLAYER]],Draft2017[PLAYER],0)),"Undrafted"),"")</f>
        <v/>
      </c>
      <c r="K71" t="str">
        <f>IF(Draft2018[[#This Row],[KEEPER]]="K",Draft2018[[#This Row],[Last Contract]],IF(ISNA(VLOOKUP(Draft2018[[#This Row],[PLAYER]],Rookies2018[Player],1,FALSE)),"Auction","Rookie"))</f>
        <v>Rookie</v>
      </c>
      <c r="L71">
        <f>IF(Draft2018[[#This Row],[KEEPER]]="K",1+_xlfn.IFNA(INDEX(Draft2017[Net Keeper Count],MATCH(Draft2018[[#This Row],[PLAYER]],Draft2017[PLAYER],0)),0),0)</f>
        <v>0</v>
      </c>
    </row>
    <row r="72" spans="1:12" x14ac:dyDescent="0.3">
      <c r="A72">
        <v>3</v>
      </c>
      <c r="B72" t="s">
        <v>10939</v>
      </c>
      <c r="C72">
        <v>213</v>
      </c>
      <c r="D72" t="s">
        <v>11227</v>
      </c>
      <c r="E72" t="s">
        <v>5061</v>
      </c>
      <c r="F72" t="s">
        <v>10906</v>
      </c>
      <c r="G72" t="s">
        <v>453</v>
      </c>
      <c r="H72">
        <v>54</v>
      </c>
      <c r="I72" t="s">
        <v>297</v>
      </c>
      <c r="J72" t="str">
        <f>IF(Draft2018[KEEPER]="K",_xlfn.IFNA(INDEX(Draft2017[Current Contract],MATCH(Draft2018[[#This Row],[PLAYER]],Draft2017[PLAYER],0)),"Undrafted"),"")</f>
        <v/>
      </c>
      <c r="K72" t="str">
        <f>IF(Draft2018[[#This Row],[KEEPER]]="K",Draft2018[[#This Row],[Last Contract]],IF(ISNA(VLOOKUP(Draft2018[[#This Row],[PLAYER]],Rookies2018[Player],1,FALSE)),"Auction","Rookie"))</f>
        <v>Auction</v>
      </c>
      <c r="L72">
        <f>IF(Draft2018[[#This Row],[KEEPER]]="K",1+_xlfn.IFNA(INDEX(Draft2017[Net Keeper Count],MATCH(Draft2018[[#This Row],[PLAYER]],Draft2017[PLAYER],0)),0),0)</f>
        <v>0</v>
      </c>
    </row>
    <row r="73" spans="1:12" x14ac:dyDescent="0.3">
      <c r="A73">
        <v>3</v>
      </c>
      <c r="B73" t="s">
        <v>10939</v>
      </c>
      <c r="C73">
        <v>235</v>
      </c>
      <c r="D73" t="s">
        <v>11000</v>
      </c>
      <c r="E73" t="s">
        <v>7311</v>
      </c>
      <c r="F73" t="s">
        <v>354</v>
      </c>
      <c r="G73" t="s">
        <v>453</v>
      </c>
      <c r="H73">
        <v>1</v>
      </c>
      <c r="I73" t="s">
        <v>297</v>
      </c>
      <c r="J73" t="str">
        <f>IF(Draft2018[KEEPER]="K",_xlfn.IFNA(INDEX(Draft2017[Current Contract],MATCH(Draft2018[[#This Row],[PLAYER]],Draft2017[PLAYER],0)),"Undrafted"),"")</f>
        <v/>
      </c>
      <c r="K73" t="str">
        <f>IF(Draft2018[[#This Row],[KEEPER]]="K",Draft2018[[#This Row],[Last Contract]],IF(ISNA(VLOOKUP(Draft2018[[#This Row],[PLAYER]],Rookies2018[Player],1,FALSE)),"Auction","Rookie"))</f>
        <v>Auction</v>
      </c>
      <c r="L73">
        <f>IF(Draft2018[[#This Row],[KEEPER]]="K",1+_xlfn.IFNA(INDEX(Draft2017[Net Keeper Count],MATCH(Draft2018[[#This Row],[PLAYER]],Draft2017[PLAYER],0)),0),0)</f>
        <v>0</v>
      </c>
    </row>
    <row r="74" spans="1:12" x14ac:dyDescent="0.3">
      <c r="A74">
        <v>4</v>
      </c>
      <c r="B74" t="s">
        <v>10965</v>
      </c>
      <c r="C74">
        <v>3</v>
      </c>
      <c r="D74" t="s">
        <v>10966</v>
      </c>
      <c r="E74" t="s">
        <v>10233</v>
      </c>
      <c r="F74" t="s">
        <v>10900</v>
      </c>
      <c r="G74" t="s">
        <v>453</v>
      </c>
      <c r="H74">
        <v>98</v>
      </c>
      <c r="I74" t="s">
        <v>439</v>
      </c>
      <c r="J74" t="str">
        <f>IF(Draft2018[KEEPER]="K",_xlfn.IFNA(INDEX(Draft2017[Current Contract],MATCH(Draft2018[[#This Row],[PLAYER]],Draft2017[PLAYER],0)),"Undrafted"),"")</f>
        <v>Auction</v>
      </c>
      <c r="K74" t="str">
        <f>IF(Draft2018[[#This Row],[KEEPER]]="K",Draft2018[[#This Row],[Last Contract]],IF(ISNA(VLOOKUP(Draft2018[[#This Row],[PLAYER]],Rookies2018[Player],1,FALSE)),"Auction","Rookie"))</f>
        <v>Auction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4</v>
      </c>
      <c r="B75" t="s">
        <v>10965</v>
      </c>
      <c r="C75">
        <v>13</v>
      </c>
      <c r="D75" t="s">
        <v>11863</v>
      </c>
      <c r="E75" t="s">
        <v>5709</v>
      </c>
      <c r="F75" t="s">
        <v>573</v>
      </c>
      <c r="G75" t="s">
        <v>453</v>
      </c>
      <c r="H75">
        <v>94</v>
      </c>
      <c r="I75" t="s">
        <v>439</v>
      </c>
      <c r="J75" t="str">
        <f>IF(Draft2018[KEEPER]="K",_xlfn.IFNA(INDEX(Draft2017[Current Contract],MATCH(Draft2018[[#This Row],[PLAYER]],Draft2017[PLAYER],0)),"Undrafted"),"")</f>
        <v>Auction</v>
      </c>
      <c r="K75" t="str">
        <f>IF(Draft2018[[#This Row],[KEEPER]]="K",Draft2018[[#This Row],[Last Contract]],IF(ISNA(VLOOKUP(Draft2018[[#This Row],[PLAYER]],Rookies2018[Player],1,FALSE)),"Auction","Rookie"))</f>
        <v>Auction</v>
      </c>
      <c r="L75">
        <f>IF(Draft2018[[#This Row],[KEEPER]]="K",1+_xlfn.IFNA(INDEX(Draft2017[Net Keeper Count],MATCH(Draft2018[[#This Row],[PLAYER]],Draft2017[PLAYER],0)),0),0)</f>
        <v>1</v>
      </c>
    </row>
    <row r="76" spans="1:12" x14ac:dyDescent="0.3">
      <c r="A76">
        <v>4</v>
      </c>
      <c r="B76" t="s">
        <v>10965</v>
      </c>
      <c r="C76">
        <v>23</v>
      </c>
      <c r="D76" t="s">
        <v>10970</v>
      </c>
      <c r="E76" t="s">
        <v>4866</v>
      </c>
      <c r="F76" t="s">
        <v>10971</v>
      </c>
      <c r="G76" t="s">
        <v>453</v>
      </c>
      <c r="H76">
        <v>47</v>
      </c>
      <c r="I76" t="s">
        <v>439</v>
      </c>
      <c r="J76" t="str">
        <f>IF(Draft2018[KEEPER]="K",_xlfn.IFNA(INDEX(Draft2017[Current Contract],MATCH(Draft2018[[#This Row],[PLAYER]],Draft2017[PLAYER],0)),"Undrafted"),"")</f>
        <v>Rookie</v>
      </c>
      <c r="K76" t="str">
        <f>IF(Draft2018[[#This Row],[KEEPER]]="K",Draft2018[[#This Row],[Last Contract]],IF(ISNA(VLOOKUP(Draft2018[[#This Row],[PLAYER]],Rookies2018[Player],1,FALSE)),"Auction","Rookie"))</f>
        <v>Rookie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4</v>
      </c>
      <c r="B77" t="s">
        <v>10965</v>
      </c>
      <c r="C77">
        <v>33</v>
      </c>
      <c r="D77" t="s">
        <v>10969</v>
      </c>
      <c r="E77" t="s">
        <v>374</v>
      </c>
      <c r="F77" t="s">
        <v>373</v>
      </c>
      <c r="G77" t="s">
        <v>350</v>
      </c>
      <c r="H77">
        <v>26</v>
      </c>
      <c r="I77" t="s">
        <v>439</v>
      </c>
      <c r="J77" t="str">
        <f>IF(Draft2018[KEEPER]="K",_xlfn.IFNA(INDEX(Draft2017[Current Contract],MATCH(Draft2018[[#This Row],[PLAYER]],Draft2017[PLAYER],0)),"Undrafted"),"")</f>
        <v>Rookie</v>
      </c>
      <c r="K77" t="str">
        <f>IF(Draft2018[[#This Row],[KEEPER]]="K",Draft2018[[#This Row],[Last Contract]],IF(ISNA(VLOOKUP(Draft2018[[#This Row],[PLAYER]],Rookies2018[Player],1,FALSE)),"Auction","Rookie"))</f>
        <v>Rookie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4</v>
      </c>
      <c r="B78" t="s">
        <v>10965</v>
      </c>
      <c r="C78">
        <v>43</v>
      </c>
      <c r="D78" t="s">
        <v>10972</v>
      </c>
      <c r="E78" t="s">
        <v>3057</v>
      </c>
      <c r="F78" t="s">
        <v>367</v>
      </c>
      <c r="G78" t="s">
        <v>350</v>
      </c>
      <c r="H78">
        <v>9</v>
      </c>
      <c r="I78" t="s">
        <v>439</v>
      </c>
      <c r="J78" t="str">
        <f>IF(Draft2018[KEEPER]="K",_xlfn.IFNA(INDEX(Draft2017[Current Contract],MATCH(Draft2018[[#This Row],[PLAYER]],Draft2017[PLAYER],0)),"Undrafted"),"")</f>
        <v>Auction</v>
      </c>
      <c r="K78" t="str">
        <f>IF(Draft2018[[#This Row],[KEEPER]]="K",Draft2018[[#This Row],[Last Contract]],IF(ISNA(VLOOKUP(Draft2018[[#This Row],[PLAYER]],Rookies2018[Player],1,FALSE)),"Auction","Rookie"))</f>
        <v>Auction</v>
      </c>
      <c r="L78">
        <f>IF(Draft2018[[#This Row],[KEEPER]]="K",1+_xlfn.IFNA(INDEX(Draft2017[Net Keeper Count],MATCH(Draft2018[[#This Row],[PLAYER]],Draft2017[PLAYER],0)),0),0)</f>
        <v>2</v>
      </c>
    </row>
    <row r="79" spans="1:12" x14ac:dyDescent="0.3">
      <c r="A79">
        <v>4</v>
      </c>
      <c r="B79" t="s">
        <v>10965</v>
      </c>
      <c r="C79">
        <v>53</v>
      </c>
      <c r="D79" t="s">
        <v>11055</v>
      </c>
      <c r="E79" t="s">
        <v>1238</v>
      </c>
      <c r="F79" t="s">
        <v>573</v>
      </c>
      <c r="G79" t="s">
        <v>350</v>
      </c>
      <c r="H79">
        <v>1</v>
      </c>
      <c r="I79" t="s">
        <v>439</v>
      </c>
      <c r="J79" t="str">
        <f>IF(Draft2018[KEEPER]="K",_xlfn.IFNA(INDEX(Draft2017[Current Contract],MATCH(Draft2018[[#This Row],[PLAYER]],Draft2017[PLAYER],0)),"Undrafted"),"")</f>
        <v>Undrafted</v>
      </c>
      <c r="K79" t="str">
        <f>IF(Draft2018[[#This Row],[KEEPER]]="K",Draft2018[[#This Row],[Last Contract]],IF(ISNA(VLOOKUP(Draft2018[[#This Row],[PLAYER]],Rookies2018[Player],1,FALSE)),"Auction","Rookie"))</f>
        <v>Undrafted</v>
      </c>
      <c r="L79">
        <f>IF(Draft2018[[#This Row],[KEEPER]]="K",1+_xlfn.IFNA(INDEX(Draft2017[Net Keeper Count],MATCH(Draft2018[[#This Row],[PLAYER]],Draft2017[PLAYER],0)),0),0)</f>
        <v>2</v>
      </c>
    </row>
    <row r="80" spans="1:12" x14ac:dyDescent="0.3">
      <c r="A80">
        <v>4</v>
      </c>
      <c r="B80" t="s">
        <v>10965</v>
      </c>
      <c r="C80">
        <v>63</v>
      </c>
      <c r="D80" t="s">
        <v>10974</v>
      </c>
      <c r="E80" t="s">
        <v>4529</v>
      </c>
      <c r="F80" t="s">
        <v>491</v>
      </c>
      <c r="G80" t="s">
        <v>453</v>
      </c>
      <c r="H80">
        <v>1</v>
      </c>
      <c r="I80" t="s">
        <v>439</v>
      </c>
      <c r="J80" t="str">
        <f>IF(Draft2018[KEEPER]="K",_xlfn.IFNA(INDEX(Draft2017[Current Contract],MATCH(Draft2018[[#This Row],[PLAYER]],Draft2017[PLAYER],0)),"Undrafted"),"")</f>
        <v>Undrafted</v>
      </c>
      <c r="K80" t="str">
        <f>IF(Draft2018[[#This Row],[KEEPER]]="K",Draft2018[[#This Row],[Last Contract]],IF(ISNA(VLOOKUP(Draft2018[[#This Row],[PLAYER]],Rookies2018[Player],1,FALSE)),"Auction","Rookie"))</f>
        <v>Undrafted</v>
      </c>
      <c r="L80">
        <f>IF(Draft2018[[#This Row],[KEEPER]]="K",1+_xlfn.IFNA(INDEX(Draft2017[Net Keeper Count],MATCH(Draft2018[[#This Row],[PLAYER]],Draft2017[PLAYER],0)),0),0)</f>
        <v>2</v>
      </c>
    </row>
    <row r="81" spans="1:12" x14ac:dyDescent="0.3">
      <c r="A81">
        <v>4</v>
      </c>
      <c r="B81" t="s">
        <v>10965</v>
      </c>
      <c r="C81">
        <v>73</v>
      </c>
      <c r="D81" t="s">
        <v>10895</v>
      </c>
      <c r="E81" t="s">
        <v>5319</v>
      </c>
      <c r="F81" t="s">
        <v>354</v>
      </c>
      <c r="G81" t="s">
        <v>350</v>
      </c>
      <c r="H81">
        <v>1</v>
      </c>
      <c r="I81" t="s">
        <v>439</v>
      </c>
      <c r="J81" t="str">
        <f>IF(Draft2018[KEEPER]="K",_xlfn.IFNA(INDEX(Draft2017[Current Contract],MATCH(Draft2018[[#This Row],[PLAYER]],Draft2017[PLAYER],0)),"Undrafted"),"")</f>
        <v>Undrafted</v>
      </c>
      <c r="K81" t="str">
        <f>IF(Draft2018[[#This Row],[KEEPER]]="K",Draft2018[[#This Row],[Last Contract]],IF(ISNA(VLOOKUP(Draft2018[[#This Row],[PLAYER]],Rookies2018[Player],1,FALSE)),"Auction","Rookie"))</f>
        <v>Undrafted</v>
      </c>
      <c r="L81">
        <f>IF(Draft2018[[#This Row],[KEEPER]]="K",1+_xlfn.IFNA(INDEX(Draft2017[Net Keeper Count],MATCH(Draft2018[[#This Row],[PLAYER]],Draft2017[PLAYER],0)),0),0)</f>
        <v>2</v>
      </c>
    </row>
    <row r="82" spans="1:12" x14ac:dyDescent="0.3">
      <c r="A82">
        <v>4</v>
      </c>
      <c r="B82" t="s">
        <v>10965</v>
      </c>
      <c r="C82">
        <v>83</v>
      </c>
      <c r="D82" t="s">
        <v>10991</v>
      </c>
      <c r="E82" t="s">
        <v>4562</v>
      </c>
      <c r="F82" t="s">
        <v>10983</v>
      </c>
      <c r="G82" t="s">
        <v>453</v>
      </c>
      <c r="H82">
        <v>1</v>
      </c>
      <c r="I82" t="s">
        <v>439</v>
      </c>
      <c r="J82" t="str">
        <f>IF(Draft2018[KEEPER]="K",_xlfn.IFNA(INDEX(Draft2017[Current Contract],MATCH(Draft2018[[#This Row],[PLAYER]],Draft2017[PLAYER],0)),"Undrafted"),"")</f>
        <v>Auction</v>
      </c>
      <c r="K82" t="str">
        <f>IF(Draft2018[[#This Row],[KEEPER]]="K",Draft2018[[#This Row],[Last Contract]],IF(ISNA(VLOOKUP(Draft2018[[#This Row],[PLAYER]],Rookies2018[Player],1,FALSE)),"Auction","Rookie"))</f>
        <v>Auction</v>
      </c>
      <c r="L82">
        <f>IF(Draft2018[[#This Row],[KEEPER]]="K",1+_xlfn.IFNA(INDEX(Draft2017[Net Keeper Count],MATCH(Draft2018[[#This Row],[PLAYER]],Draft2017[PLAYER],0)),0),0)</f>
        <v>1</v>
      </c>
    </row>
    <row r="83" spans="1:12" x14ac:dyDescent="0.3">
      <c r="A83">
        <v>4</v>
      </c>
      <c r="B83" t="s">
        <v>10965</v>
      </c>
      <c r="C83">
        <v>93</v>
      </c>
      <c r="D83" t="s">
        <v>10985</v>
      </c>
      <c r="E83" t="s">
        <v>4385</v>
      </c>
      <c r="F83" t="s">
        <v>1208</v>
      </c>
      <c r="G83" t="s">
        <v>350</v>
      </c>
      <c r="H83">
        <v>3</v>
      </c>
      <c r="I83" t="s">
        <v>439</v>
      </c>
      <c r="J83" t="str">
        <f>IF(Draft2018[KEEPER]="K",_xlfn.IFNA(INDEX(Draft2017[Current Contract],MATCH(Draft2018[[#This Row],[PLAYER]],Draft2017[PLAYER],0)),"Undrafted"),"")</f>
        <v>Rookie</v>
      </c>
      <c r="K83" t="str">
        <f>IF(Draft2018[[#This Row],[KEEPER]]="K",Draft2018[[#This Row],[Last Contract]],IF(ISNA(VLOOKUP(Draft2018[[#This Row],[PLAYER]],Rookies2018[Player],1,FALSE)),"Auction","Rookie"))</f>
        <v>Rookie</v>
      </c>
      <c r="L83">
        <f>IF(Draft2018[[#This Row],[KEEPER]]="K",1+_xlfn.IFNA(INDEX(Draft2017[Net Keeper Count],MATCH(Draft2018[[#This Row],[PLAYER]],Draft2017[PLAYER],0)),0),0)</f>
        <v>1</v>
      </c>
    </row>
    <row r="84" spans="1:12" x14ac:dyDescent="0.3">
      <c r="A84">
        <v>4</v>
      </c>
      <c r="B84" t="s">
        <v>10965</v>
      </c>
      <c r="C84">
        <v>102</v>
      </c>
      <c r="D84" t="s">
        <v>11228</v>
      </c>
      <c r="E84" t="s">
        <v>8318</v>
      </c>
      <c r="F84" t="s">
        <v>573</v>
      </c>
      <c r="G84" t="s">
        <v>439</v>
      </c>
      <c r="H84">
        <v>1</v>
      </c>
      <c r="I84" t="s">
        <v>439</v>
      </c>
      <c r="J84" t="str">
        <f>IF(Draft2018[KEEPER]="K",_xlfn.IFNA(INDEX(Draft2017[Current Contract],MATCH(Draft2018[[#This Row],[PLAYER]],Draft2017[PLAYER],0)),"Undrafted"),"")</f>
        <v>Undrafted</v>
      </c>
      <c r="K84" t="str">
        <f>IF(Draft2018[[#This Row],[KEEPER]]="K",Draft2018[[#This Row],[Last Contract]],IF(ISNA(VLOOKUP(Draft2018[[#This Row],[PLAYER]],Rookies2018[Player],1,FALSE)),"Auction","Rookie"))</f>
        <v>Undrafted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4</v>
      </c>
      <c r="B85" t="s">
        <v>10965</v>
      </c>
      <c r="C85">
        <v>110</v>
      </c>
      <c r="D85" t="s">
        <v>10984</v>
      </c>
      <c r="E85" t="s">
        <v>9701</v>
      </c>
      <c r="F85" t="s">
        <v>10900</v>
      </c>
      <c r="G85" t="s">
        <v>453</v>
      </c>
      <c r="H85">
        <v>3</v>
      </c>
      <c r="I85" t="s">
        <v>439</v>
      </c>
      <c r="J85" t="str">
        <f>IF(Draft2018[KEEPER]="K",_xlfn.IFNA(INDEX(Draft2017[Current Contract],MATCH(Draft2018[[#This Row],[PLAYER]],Draft2017[PLAYER],0)),"Undrafted"),"")</f>
        <v>Rookie</v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1</v>
      </c>
    </row>
    <row r="86" spans="1:12" x14ac:dyDescent="0.3">
      <c r="A86">
        <v>4</v>
      </c>
      <c r="B86" t="s">
        <v>10965</v>
      </c>
      <c r="C86">
        <v>118</v>
      </c>
      <c r="D86" t="s">
        <v>11864</v>
      </c>
      <c r="E86" t="s">
        <v>5881</v>
      </c>
      <c r="F86" t="s">
        <v>10983</v>
      </c>
      <c r="G86" t="s">
        <v>313</v>
      </c>
      <c r="H86">
        <v>3</v>
      </c>
      <c r="I86" t="s">
        <v>439</v>
      </c>
      <c r="J86" t="str">
        <f>IF(Draft2018[KEEPER]="K",_xlfn.IFNA(INDEX(Draft2017[Current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1</v>
      </c>
    </row>
    <row r="87" spans="1:12" x14ac:dyDescent="0.3">
      <c r="A87">
        <v>4</v>
      </c>
      <c r="B87" t="s">
        <v>10965</v>
      </c>
      <c r="C87">
        <v>126</v>
      </c>
      <c r="D87" t="s">
        <v>11229</v>
      </c>
      <c r="E87" t="s">
        <v>2928</v>
      </c>
      <c r="F87" t="s">
        <v>10906</v>
      </c>
      <c r="G87" t="s">
        <v>313</v>
      </c>
      <c r="H87">
        <v>1</v>
      </c>
      <c r="I87" t="s">
        <v>439</v>
      </c>
      <c r="J87" t="str">
        <f>IF(Draft2018[KEEPER]="K",_xlfn.IFNA(INDEX(Draft2017[Current Contract],MATCH(Draft2018[[#This Row],[PLAYER]],Draft2017[PLAYER],0)),"Undrafted"),"")</f>
        <v>Undrafted</v>
      </c>
      <c r="K87" t="str">
        <f>IF(Draft2018[[#This Row],[KEEPER]]="K",Draft2018[[#This Row],[Last Contract]],IF(ISNA(VLOOKUP(Draft2018[[#This Row],[PLAYER]],Rookies2018[Player],1,FALSE)),"Auction","Rookie"))</f>
        <v>Undrafted</v>
      </c>
      <c r="L87">
        <f>IF(Draft2018[[#This Row],[KEEPER]]="K",1+_xlfn.IFNA(INDEX(Draft2017[Net Keeper Count],MATCH(Draft2018[[#This Row],[PLAYER]],Draft2017[PLAYER],0)),0),0)</f>
        <v>1</v>
      </c>
    </row>
    <row r="88" spans="1:12" x14ac:dyDescent="0.3">
      <c r="A88">
        <v>4</v>
      </c>
      <c r="B88" t="s">
        <v>10965</v>
      </c>
      <c r="C88">
        <v>133</v>
      </c>
      <c r="D88" t="s">
        <v>10976</v>
      </c>
      <c r="E88" t="s">
        <v>9730</v>
      </c>
      <c r="F88" t="s">
        <v>10906</v>
      </c>
      <c r="G88" t="s">
        <v>350</v>
      </c>
      <c r="H88">
        <v>1</v>
      </c>
      <c r="I88" t="s">
        <v>439</v>
      </c>
      <c r="J88" t="str">
        <f>IF(Draft2018[KEEPER]="K",_xlfn.IFNA(INDEX(Draft2017[Current Contract],MATCH(Draft2018[[#This Row],[PLAYER]],Draft2017[PLAYER],0)),"Undrafted"),"")</f>
        <v>Undrafted</v>
      </c>
      <c r="K88" t="str">
        <f>IF(Draft2018[[#This Row],[KEEPER]]="K",Draft2018[[#This Row],[Last Contract]],IF(ISNA(VLOOKUP(Draft2018[[#This Row],[PLAYER]],Rookies2018[Player],1,FALSE)),"Auction","Rookie"))</f>
        <v>Undrafted</v>
      </c>
      <c r="L88">
        <f>IF(Draft2018[[#This Row],[KEEPER]]="K",1+_xlfn.IFNA(INDEX(Draft2017[Net Keeper Count],MATCH(Draft2018[[#This Row],[PLAYER]],Draft2017[PLAYER],0)),0),0)</f>
        <v>2</v>
      </c>
    </row>
    <row r="89" spans="1:12" x14ac:dyDescent="0.3">
      <c r="A89">
        <v>4</v>
      </c>
      <c r="B89" t="s">
        <v>10965</v>
      </c>
      <c r="C89">
        <v>154</v>
      </c>
      <c r="D89" t="s">
        <v>11230</v>
      </c>
      <c r="E89" t="s">
        <v>8230</v>
      </c>
      <c r="F89" t="s">
        <v>367</v>
      </c>
      <c r="G89" t="s">
        <v>350</v>
      </c>
      <c r="H89">
        <v>1</v>
      </c>
      <c r="I89" t="s">
        <v>297</v>
      </c>
      <c r="J89" t="str">
        <f>IF(Draft2018[KEEPER]="K",_xlfn.IFNA(INDEX(Draft2017[Current Contract],MATCH(Draft2018[[#This Row],[PLAYER]],Draft2017[PLAYER],0)),"Undrafted"),"")</f>
        <v/>
      </c>
      <c r="K89" t="str">
        <f>IF(Draft2018[[#This Row],[KEEPER]]="K",Draft2018[[#This Row],[Last Contract]],IF(ISNA(VLOOKUP(Draft2018[[#This Row],[PLAYER]],Rookies2018[Player],1,FALSE)),"Auction","Rookie"))</f>
        <v>Rookie</v>
      </c>
      <c r="L89">
        <f>IF(Draft2018[[#This Row],[KEEPER]]="K",1+_xlfn.IFNA(INDEX(Draft2017[Net Keeper Count],MATCH(Draft2018[[#This Row],[PLAYER]],Draft2017[PLAYER],0)),0),0)</f>
        <v>0</v>
      </c>
    </row>
    <row r="90" spans="1:12" x14ac:dyDescent="0.3">
      <c r="A90">
        <v>4</v>
      </c>
      <c r="B90" t="s">
        <v>10965</v>
      </c>
      <c r="C90">
        <v>164</v>
      </c>
      <c r="D90" t="s">
        <v>11231</v>
      </c>
      <c r="E90" t="s">
        <v>6682</v>
      </c>
      <c r="F90" t="s">
        <v>354</v>
      </c>
      <c r="G90" t="s">
        <v>453</v>
      </c>
      <c r="H90">
        <v>1</v>
      </c>
      <c r="I90" t="s">
        <v>297</v>
      </c>
      <c r="J90" t="str">
        <f>IF(Draft2018[KEEPER]="K",_xlfn.IFNA(INDEX(Draft2017[Current Contract],MATCH(Draft2018[[#This Row],[PLAYER]],Draft2017[PLAYER],0)),"Undrafted"),"")</f>
        <v/>
      </c>
      <c r="K90" t="str">
        <f>IF(Draft2018[[#This Row],[KEEPER]]="K",Draft2018[[#This Row],[Last Contract]],IF(ISNA(VLOOKUP(Draft2018[[#This Row],[PLAYER]],Rookies2018[Player],1,FALSE)),"Auction","Rookie"))</f>
        <v>Rookie</v>
      </c>
      <c r="L90">
        <f>IF(Draft2018[[#This Row],[KEEPER]]="K",1+_xlfn.IFNA(INDEX(Draft2017[Net Keeper Count],MATCH(Draft2018[[#This Row],[PLAYER]],Draft2017[PLAYER],0)),0),0)</f>
        <v>0</v>
      </c>
    </row>
    <row r="91" spans="1:12" x14ac:dyDescent="0.3">
      <c r="A91">
        <v>4</v>
      </c>
      <c r="B91" t="s">
        <v>10965</v>
      </c>
      <c r="C91">
        <v>174</v>
      </c>
      <c r="D91" t="s">
        <v>11232</v>
      </c>
      <c r="E91" t="s">
        <v>10504</v>
      </c>
      <c r="F91" t="s">
        <v>299</v>
      </c>
      <c r="G91" t="s">
        <v>453</v>
      </c>
      <c r="H91">
        <v>1</v>
      </c>
      <c r="I91" t="s">
        <v>297</v>
      </c>
      <c r="J91" t="str">
        <f>IF(Draft2018[KEEPER]="K",_xlfn.IFNA(INDEX(Draft2017[Current Contract],MATCH(Draft2018[[#This Row],[PLAYER]],Draft2017[PLAYER],0)),"Undrafted"),"")</f>
        <v/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0</v>
      </c>
    </row>
    <row r="92" spans="1:12" x14ac:dyDescent="0.3">
      <c r="A92">
        <v>4</v>
      </c>
      <c r="B92" t="s">
        <v>10965</v>
      </c>
      <c r="C92">
        <v>184</v>
      </c>
      <c r="D92" t="s">
        <v>11233</v>
      </c>
      <c r="E92" t="s">
        <v>2665</v>
      </c>
      <c r="F92" t="s">
        <v>11234</v>
      </c>
      <c r="G92" t="s">
        <v>453</v>
      </c>
      <c r="H92">
        <v>1</v>
      </c>
      <c r="I92" t="s">
        <v>297</v>
      </c>
      <c r="J92" t="str">
        <f>IF(Draft2018[KEEPER]="K",_xlfn.IFNA(INDEX(Draft2017[Current Contract],MATCH(Draft2018[[#This Row],[PLAYER]],Draft2017[PLAYER],0)),"Undrafted"),"")</f>
        <v/>
      </c>
      <c r="K92" t="str">
        <f>IF(Draft2018[[#This Row],[KEEPER]]="K",Draft2018[[#This Row],[Last Contract]],IF(ISNA(VLOOKUP(Draft2018[[#This Row],[PLAYER]],Rookies2018[Player],1,FALSE)),"Auction","Rookie"))</f>
        <v>Rookie</v>
      </c>
      <c r="L92">
        <f>IF(Draft2018[[#This Row],[KEEPER]]="K",1+_xlfn.IFNA(INDEX(Draft2017[Net Keeper Count],MATCH(Draft2018[[#This Row],[PLAYER]],Draft2017[PLAYER],0)),0),0)</f>
        <v>0</v>
      </c>
    </row>
    <row r="93" spans="1:12" x14ac:dyDescent="0.3">
      <c r="A93">
        <v>4</v>
      </c>
      <c r="B93" t="s">
        <v>10965</v>
      </c>
      <c r="C93">
        <v>194</v>
      </c>
      <c r="D93" t="s">
        <v>11235</v>
      </c>
      <c r="E93" t="s">
        <v>4440</v>
      </c>
      <c r="F93" t="s">
        <v>10884</v>
      </c>
      <c r="G93" t="s">
        <v>453</v>
      </c>
      <c r="H93">
        <v>1</v>
      </c>
      <c r="I93" t="s">
        <v>297</v>
      </c>
      <c r="J93" t="str">
        <f>IF(Draft2018[KEEPER]="K",_xlfn.IFNA(INDEX(Draft2017[Current Contract],MATCH(Draft2018[[#This Row],[PLAYER]],Draft2017[PLAYER],0)),"Undrafted"),"")</f>
        <v/>
      </c>
      <c r="K93" t="str">
        <f>IF(Draft2018[[#This Row],[KEEPER]]="K",Draft2018[[#This Row],[Last Contract]],IF(ISNA(VLOOKUP(Draft2018[[#This Row],[PLAYER]],Rookies2018[Player],1,FALSE)),"Auction","Rookie"))</f>
        <v>Rookie</v>
      </c>
      <c r="L93">
        <f>IF(Draft2018[[#This Row],[KEEPER]]="K",1+_xlfn.IFNA(INDEX(Draft2017[Net Keeper Count],MATCH(Draft2018[[#This Row],[PLAYER]],Draft2017[PLAYER],0)),0),0)</f>
        <v>0</v>
      </c>
    </row>
    <row r="94" spans="1:12" x14ac:dyDescent="0.3">
      <c r="A94">
        <v>4</v>
      </c>
      <c r="B94" t="s">
        <v>10965</v>
      </c>
      <c r="C94">
        <v>197</v>
      </c>
      <c r="D94" t="s">
        <v>11236</v>
      </c>
      <c r="E94" t="s">
        <v>2493</v>
      </c>
      <c r="F94" t="s">
        <v>10900</v>
      </c>
      <c r="G94" t="s">
        <v>453</v>
      </c>
      <c r="H94">
        <v>2</v>
      </c>
      <c r="I94" t="s">
        <v>297</v>
      </c>
      <c r="J94" t="str">
        <f>IF(Draft2018[KEEPER]="K",_xlfn.IFNA(INDEX(Draft2017[Current Contract],MATCH(Draft2018[[#This Row],[PLAYER]],Draft2017[PLAYER],0)),"Undrafted"),"")</f>
        <v/>
      </c>
      <c r="K94" t="str">
        <f>IF(Draft2018[[#This Row],[KEEPER]]="K",Draft2018[[#This Row],[Last Contract]],IF(ISNA(VLOOKUP(Draft2018[[#This Row],[PLAYER]],Rookies2018[Player],1,FALSE)),"Auction","Rookie"))</f>
        <v>Rookie</v>
      </c>
      <c r="L94">
        <f>IF(Draft2018[[#This Row],[KEEPER]]="K",1+_xlfn.IFNA(INDEX(Draft2017[Net Keeper Count],MATCH(Draft2018[[#This Row],[PLAYER]],Draft2017[PLAYER],0)),0),0)</f>
        <v>0</v>
      </c>
    </row>
    <row r="95" spans="1:12" x14ac:dyDescent="0.3">
      <c r="A95">
        <v>4</v>
      </c>
      <c r="B95" t="s">
        <v>10965</v>
      </c>
      <c r="C95">
        <v>214</v>
      </c>
      <c r="D95" t="s">
        <v>11237</v>
      </c>
      <c r="E95" t="s">
        <v>6771</v>
      </c>
      <c r="F95" t="s">
        <v>10929</v>
      </c>
      <c r="G95" t="s">
        <v>323</v>
      </c>
      <c r="H95">
        <v>1</v>
      </c>
      <c r="I95" t="s">
        <v>297</v>
      </c>
      <c r="J95" t="str">
        <f>IF(Draft2018[KEEPER]="K",_xlfn.IFNA(INDEX(Draft2017[Current Contract],MATCH(Draft2018[[#This Row],[PLAYER]],Draft2017[PLAYER],0)),"Undrafted"),"")</f>
        <v/>
      </c>
      <c r="K95" t="str">
        <f>IF(Draft2018[[#This Row],[KEEPER]]="K",Draft2018[[#This Row],[Last Contract]],IF(ISNA(VLOOKUP(Draft2018[[#This Row],[PLAYER]],Rookies2018[Player],1,FALSE)),"Auction","Rookie"))</f>
        <v>Rookie</v>
      </c>
      <c r="L95">
        <f>IF(Draft2018[[#This Row],[KEEPER]]="K",1+_xlfn.IFNA(INDEX(Draft2017[Net Keeper Count],MATCH(Draft2018[[#This Row],[PLAYER]],Draft2017[PLAYER],0)),0),0)</f>
        <v>0</v>
      </c>
    </row>
    <row r="96" spans="1:12" x14ac:dyDescent="0.3">
      <c r="A96">
        <v>4</v>
      </c>
      <c r="B96" t="s">
        <v>10965</v>
      </c>
      <c r="C96">
        <v>221</v>
      </c>
      <c r="D96" t="s">
        <v>11238</v>
      </c>
      <c r="E96" t="s">
        <v>10753</v>
      </c>
      <c r="F96" t="s">
        <v>10878</v>
      </c>
      <c r="G96" t="s">
        <v>453</v>
      </c>
      <c r="H96">
        <v>1</v>
      </c>
      <c r="I96" t="s">
        <v>297</v>
      </c>
      <c r="J96" t="str">
        <f>IF(Draft2018[KEEPER]="K",_xlfn.IFNA(INDEX(Draft2017[Current Contract],MATCH(Draft2018[[#This Row],[PLAYER]],Draft2017[PLAYER],0)),"Undrafted"),"")</f>
        <v/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0</v>
      </c>
    </row>
    <row r="97" spans="1:12" x14ac:dyDescent="0.3">
      <c r="A97">
        <v>4</v>
      </c>
      <c r="B97" t="s">
        <v>10965</v>
      </c>
      <c r="C97">
        <v>228</v>
      </c>
      <c r="D97" t="s">
        <v>11239</v>
      </c>
      <c r="E97" t="s">
        <v>7808</v>
      </c>
      <c r="F97" t="s">
        <v>10876</v>
      </c>
      <c r="G97" t="s">
        <v>453</v>
      </c>
      <c r="H97">
        <v>1</v>
      </c>
      <c r="I97" t="s">
        <v>297</v>
      </c>
      <c r="J97" t="str">
        <f>IF(Draft2018[KEEPER]="K",_xlfn.IFNA(INDEX(Draft2017[Current Contract],MATCH(Draft2018[[#This Row],[PLAYER]],Draft2017[PLAYER],0)),"Undrafted"),"")</f>
        <v/>
      </c>
      <c r="K97" t="str">
        <f>IF(Draft2018[[#This Row],[KEEPER]]="K",Draft2018[[#This Row],[Last Contract]],IF(ISNA(VLOOKUP(Draft2018[[#This Row],[PLAYER]],Rookies2018[Player],1,FALSE)),"Auction","Rookie"))</f>
        <v>Rookie</v>
      </c>
      <c r="L97">
        <f>IF(Draft2018[[#This Row],[KEEPER]]="K",1+_xlfn.IFNA(INDEX(Draft2017[Net Keeper Count],MATCH(Draft2018[[#This Row],[PLAYER]],Draft2017[PLAYER],0)),0),0)</f>
        <v>0</v>
      </c>
    </row>
    <row r="98" spans="1:12" x14ac:dyDescent="0.3">
      <c r="A98">
        <v>5</v>
      </c>
      <c r="B98" t="s">
        <v>10994</v>
      </c>
      <c r="C98">
        <v>8</v>
      </c>
      <c r="D98" t="s">
        <v>10995</v>
      </c>
      <c r="E98" t="s">
        <v>1234</v>
      </c>
      <c r="F98" t="s">
        <v>10957</v>
      </c>
      <c r="G98" t="s">
        <v>453</v>
      </c>
      <c r="H98">
        <v>109</v>
      </c>
      <c r="I98" t="s">
        <v>439</v>
      </c>
      <c r="J98" t="str">
        <f>IF(Draft2018[KEEPER]="K",_xlfn.IFNA(INDEX(Draft2017[Current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5</v>
      </c>
      <c r="B99" t="s">
        <v>10994</v>
      </c>
      <c r="C99">
        <v>18</v>
      </c>
      <c r="D99" t="s">
        <v>11017</v>
      </c>
      <c r="E99" t="s">
        <v>6348</v>
      </c>
      <c r="F99" t="s">
        <v>373</v>
      </c>
      <c r="G99" t="s">
        <v>453</v>
      </c>
      <c r="H99">
        <v>25</v>
      </c>
      <c r="I99" t="s">
        <v>439</v>
      </c>
      <c r="J99" t="str">
        <f>IF(Draft2018[KEEPER]="K",_xlfn.IFNA(INDEX(Draft2017[Current Contract],MATCH(Draft2018[[#This Row],[PLAYER]],Draft2017[PLAYER],0)),"Undrafted"),"")</f>
        <v>Rookie</v>
      </c>
      <c r="K99" t="str">
        <f>IF(Draft2018[[#This Row],[KEEPER]]="K",Draft2018[[#This Row],[Last Contract]],IF(ISNA(VLOOKUP(Draft2018[[#This Row],[PLAYER]],Rookies2018[Player],1,FALSE)),"Auction","Rookie"))</f>
        <v>Rookie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5</v>
      </c>
      <c r="B100" t="s">
        <v>10994</v>
      </c>
      <c r="C100">
        <v>28</v>
      </c>
      <c r="D100" t="s">
        <v>10986</v>
      </c>
      <c r="E100" t="s">
        <v>2787</v>
      </c>
      <c r="F100" t="s">
        <v>299</v>
      </c>
      <c r="G100" t="s">
        <v>350</v>
      </c>
      <c r="H100">
        <v>52</v>
      </c>
      <c r="I100" t="s">
        <v>439</v>
      </c>
      <c r="J100" t="str">
        <f>IF(Draft2018[KEEPER]="K",_xlfn.IFNA(INDEX(Draft2017[Current Contract],MATCH(Draft2018[[#This Row],[PLAYER]],Draft2017[PLAYER],0)),"Undrafted"),"")</f>
        <v>Auction</v>
      </c>
      <c r="K100" t="str">
        <f>IF(Draft2018[[#This Row],[KEEPER]]="K",Draft2018[[#This Row],[Last Contract]],IF(ISNA(VLOOKUP(Draft2018[[#This Row],[PLAYER]],Rookies2018[Player],1,FALSE)),"Auction","Rookie"))</f>
        <v>Auction</v>
      </c>
      <c r="L100">
        <f>IF(Draft2018[[#This Row],[KEEPER]]="K",1+_xlfn.IFNA(INDEX(Draft2017[Net Keeper Count],MATCH(Draft2018[[#This Row],[PLAYER]],Draft2017[PLAYER],0)),0),0)</f>
        <v>1</v>
      </c>
    </row>
    <row r="101" spans="1:12" x14ac:dyDescent="0.3">
      <c r="A101">
        <v>5</v>
      </c>
      <c r="B101" t="s">
        <v>10994</v>
      </c>
      <c r="C101">
        <v>38</v>
      </c>
      <c r="D101" t="s">
        <v>10885</v>
      </c>
      <c r="E101" t="s">
        <v>7105</v>
      </c>
      <c r="F101" t="s">
        <v>10884</v>
      </c>
      <c r="G101" t="s">
        <v>350</v>
      </c>
      <c r="H101">
        <v>5</v>
      </c>
      <c r="I101" t="s">
        <v>439</v>
      </c>
      <c r="J101" t="str">
        <f>IF(Draft2018[KEEPER]="K",_xlfn.IFNA(INDEX(Draft2017[Current Contract],MATCH(Draft2018[[#This Row],[PLAYER]],Draft2017[PLAYER],0)),"Undrafted"),"")</f>
        <v>Undrafted</v>
      </c>
      <c r="K101" t="str">
        <f>IF(Draft2018[[#This Row],[KEEPER]]="K",Draft2018[[#This Row],[Last Contract]],IF(ISNA(VLOOKUP(Draft2018[[#This Row],[PLAYER]],Rookies2018[Player],1,FALSE)),"Auction","Rookie"))</f>
        <v>Undrafted</v>
      </c>
      <c r="L101">
        <f>IF(Draft2018[[#This Row],[KEEPER]]="K",1+_xlfn.IFNA(INDEX(Draft2017[Net Keeper Count],MATCH(Draft2018[[#This Row],[PLAYER]],Draft2017[PLAYER],0)),0),0)</f>
        <v>2</v>
      </c>
    </row>
    <row r="102" spans="1:12" x14ac:dyDescent="0.3">
      <c r="A102">
        <v>5</v>
      </c>
      <c r="B102" t="s">
        <v>10994</v>
      </c>
      <c r="C102">
        <v>48</v>
      </c>
      <c r="D102" t="s">
        <v>10997</v>
      </c>
      <c r="E102" t="s">
        <v>6161</v>
      </c>
      <c r="F102" t="s">
        <v>10983</v>
      </c>
      <c r="G102" t="s">
        <v>453</v>
      </c>
      <c r="H102">
        <v>23</v>
      </c>
      <c r="I102" t="s">
        <v>439</v>
      </c>
      <c r="J102" t="str">
        <f>IF(Draft2018[KEEPER]="K",_xlfn.IFNA(INDEX(Draft2017[Current Contract],MATCH(Draft2018[[#This Row],[PLAYER]],Draft2017[PLAYER],0)),"Undrafted"),"")</f>
        <v>Rookie</v>
      </c>
      <c r="K102" t="str">
        <f>IF(Draft2018[[#This Row],[KEEPER]]="K",Draft2018[[#This Row],[Last Contract]],IF(ISNA(VLOOKUP(Draft2018[[#This Row],[PLAYER]],Rookies2018[Player],1,FALSE)),"Auction","Rookie"))</f>
        <v>Rookie</v>
      </c>
      <c r="L102">
        <f>IF(Draft2018[[#This Row],[KEEPER]]="K",1+_xlfn.IFNA(INDEX(Draft2017[Net Keeper Count],MATCH(Draft2018[[#This Row],[PLAYER]],Draft2017[PLAYER],0)),0),0)</f>
        <v>2</v>
      </c>
    </row>
    <row r="103" spans="1:12" x14ac:dyDescent="0.3">
      <c r="A103">
        <v>5</v>
      </c>
      <c r="B103" t="s">
        <v>10994</v>
      </c>
      <c r="C103">
        <v>58</v>
      </c>
      <c r="D103" t="s">
        <v>11005</v>
      </c>
      <c r="E103" t="s">
        <v>1086</v>
      </c>
      <c r="F103" t="s">
        <v>10878</v>
      </c>
      <c r="G103" t="s">
        <v>323</v>
      </c>
      <c r="H103">
        <v>7</v>
      </c>
      <c r="I103" t="s">
        <v>439</v>
      </c>
      <c r="J103" t="str">
        <f>IF(Draft2018[KEEPER]="K",_xlfn.IFNA(INDEX(Draft2017[Current Contract],MATCH(Draft2018[[#This Row],[PLAYER]],Draft2017[PLAYER],0)),"Undrafted"),"")</f>
        <v>Auction</v>
      </c>
      <c r="K103" t="str">
        <f>IF(Draft2018[[#This Row],[KEEPER]]="K",Draft2018[[#This Row],[Last Contract]],IF(ISNA(VLOOKUP(Draft2018[[#This Row],[PLAYER]],Rookies2018[Player],1,FALSE)),"Auction","Rookie"))</f>
        <v>Auction</v>
      </c>
      <c r="L103">
        <f>IF(Draft2018[[#This Row],[KEEPER]]="K",1+_xlfn.IFNA(INDEX(Draft2017[Net Keeper Count],MATCH(Draft2018[[#This Row],[PLAYER]],Draft2017[PLAYER],0)),0),0)</f>
        <v>2</v>
      </c>
    </row>
    <row r="104" spans="1:12" x14ac:dyDescent="0.3">
      <c r="A104">
        <v>5</v>
      </c>
      <c r="B104" t="s">
        <v>10994</v>
      </c>
      <c r="C104">
        <v>68</v>
      </c>
      <c r="D104" t="s">
        <v>10998</v>
      </c>
      <c r="E104" t="s">
        <v>7266</v>
      </c>
      <c r="F104" t="s">
        <v>10894</v>
      </c>
      <c r="G104" t="s">
        <v>350</v>
      </c>
      <c r="H104">
        <v>18</v>
      </c>
      <c r="I104" t="s">
        <v>439</v>
      </c>
      <c r="J104" t="str">
        <f>IF(Draft2018[KEEPER]="K",_xlfn.IFNA(INDEX(Draft2017[Current Contract],MATCH(Draft2018[[#This Row],[PLAYER]],Draft2017[PLAYER],0)),"Undrafted"),"")</f>
        <v>Auction</v>
      </c>
      <c r="K104" t="str">
        <f>IF(Draft2018[[#This Row],[KEEPER]]="K",Draft2018[[#This Row],[Last Contract]],IF(ISNA(VLOOKUP(Draft2018[[#This Row],[PLAYER]],Rookies2018[Player],1,FALSE)),"Auction","Rookie"))</f>
        <v>Auction</v>
      </c>
      <c r="L104">
        <f>IF(Draft2018[[#This Row],[KEEPER]]="K",1+_xlfn.IFNA(INDEX(Draft2017[Net Keeper Count],MATCH(Draft2018[[#This Row],[PLAYER]],Draft2017[PLAYER],0)),0),0)</f>
        <v>2</v>
      </c>
    </row>
    <row r="105" spans="1:12" x14ac:dyDescent="0.3">
      <c r="A105">
        <v>5</v>
      </c>
      <c r="B105" t="s">
        <v>10994</v>
      </c>
      <c r="C105">
        <v>78</v>
      </c>
      <c r="D105" t="s">
        <v>11240</v>
      </c>
      <c r="E105" t="s">
        <v>4772</v>
      </c>
      <c r="F105" t="s">
        <v>10914</v>
      </c>
      <c r="G105" t="s">
        <v>453</v>
      </c>
      <c r="H105">
        <v>4</v>
      </c>
      <c r="I105" t="s">
        <v>439</v>
      </c>
      <c r="J105" t="str">
        <f>IF(Draft2018[KEEPER]="K",_xlfn.IFNA(INDEX(Draft2017[Current Contract],MATCH(Draft2018[[#This Row],[PLAYER]],Draft2017[PLAYER],0)),"Undrafted"),"")</f>
        <v>Undrafted</v>
      </c>
      <c r="K105" t="str">
        <f>IF(Draft2018[[#This Row],[KEEPER]]="K",Draft2018[[#This Row],[Last Contract]],IF(ISNA(VLOOKUP(Draft2018[[#This Row],[PLAYER]],Rookies2018[Player],1,FALSE)),"Auction","Rookie"))</f>
        <v>Undrafted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5</v>
      </c>
      <c r="B106" t="s">
        <v>10994</v>
      </c>
      <c r="C106">
        <v>88</v>
      </c>
      <c r="D106" t="s">
        <v>11241</v>
      </c>
      <c r="E106" t="s">
        <v>2264</v>
      </c>
      <c r="F106" t="s">
        <v>539</v>
      </c>
      <c r="G106" t="s">
        <v>350</v>
      </c>
      <c r="H106">
        <v>1</v>
      </c>
      <c r="I106" t="s">
        <v>439</v>
      </c>
      <c r="J106" t="str">
        <f>IF(Draft2018[KEEPER]="K",_xlfn.IFNA(INDEX(Draft2017[Current Contract],MATCH(Draft2018[[#This Row],[PLAYER]],Draft2017[PLAYER],0)),"Undrafted"),"")</f>
        <v>Undrafted</v>
      </c>
      <c r="K106" t="str">
        <f>IF(Draft2018[[#This Row],[KEEPER]]="K",Draft2018[[#This Row],[Last Contract]],IF(ISNA(VLOOKUP(Draft2018[[#This Row],[PLAYER]],Rookies2018[Player],1,FALSE)),"Auction","Rookie"))</f>
        <v>Undrafted</v>
      </c>
      <c r="L106">
        <f>IF(Draft2018[[#This Row],[KEEPER]]="K",1+_xlfn.IFNA(INDEX(Draft2017[Net Keeper Count],MATCH(Draft2018[[#This Row],[PLAYER]],Draft2017[PLAYER],0)),0),0)</f>
        <v>1</v>
      </c>
    </row>
    <row r="107" spans="1:12" x14ac:dyDescent="0.3">
      <c r="A107">
        <v>5</v>
      </c>
      <c r="B107" t="s">
        <v>10994</v>
      </c>
      <c r="C107">
        <v>98</v>
      </c>
      <c r="D107" t="s">
        <v>11242</v>
      </c>
      <c r="E107" t="s">
        <v>3099</v>
      </c>
      <c r="F107" t="s">
        <v>10890</v>
      </c>
      <c r="G107" t="s">
        <v>453</v>
      </c>
      <c r="H107">
        <v>1</v>
      </c>
      <c r="I107" t="s">
        <v>439</v>
      </c>
      <c r="J107" t="str">
        <f>IF(Draft2018[KEEPER]="K",_xlfn.IFNA(INDEX(Draft2017[Current Contract],MATCH(Draft2018[[#This Row],[PLAYER]],Draft2017[PLAYER],0)),"Undrafted"),"")</f>
        <v>Undrafted</v>
      </c>
      <c r="K107" t="str">
        <f>IF(Draft2018[[#This Row],[KEEPER]]="K",Draft2018[[#This Row],[Last Contract]],IF(ISNA(VLOOKUP(Draft2018[[#This Row],[PLAYER]],Rookies2018[Player],1,FALSE)),"Auction","Rookie"))</f>
        <v>Undrafted</v>
      </c>
      <c r="L107">
        <f>IF(Draft2018[[#This Row],[KEEPER]]="K",1+_xlfn.IFNA(INDEX(Draft2017[Net Keeper Count],MATCH(Draft2018[[#This Row],[PLAYER]],Draft2017[PLAYER],0)),0),0)</f>
        <v>1</v>
      </c>
    </row>
    <row r="108" spans="1:12" x14ac:dyDescent="0.3">
      <c r="A108">
        <v>5</v>
      </c>
      <c r="B108" t="s">
        <v>10994</v>
      </c>
      <c r="C108">
        <v>106</v>
      </c>
      <c r="D108" t="s">
        <v>11136</v>
      </c>
      <c r="E108" t="s">
        <v>7882</v>
      </c>
      <c r="F108" t="s">
        <v>573</v>
      </c>
      <c r="G108" t="s">
        <v>350</v>
      </c>
      <c r="H108">
        <v>3</v>
      </c>
      <c r="I108" t="s">
        <v>439</v>
      </c>
      <c r="J108" t="str">
        <f>IF(Draft2018[KEEPER]="K",_xlfn.IFNA(INDEX(Draft2017[Current Contract],MATCH(Draft2018[[#This Row],[PLAYER]],Draft2017[PLAYER],0)),"Undrafted"),"")</f>
        <v>Rookie</v>
      </c>
      <c r="K108" t="str">
        <f>IF(Draft2018[[#This Row],[KEEPER]]="K",Draft2018[[#This Row],[Last Contract]],IF(ISNA(VLOOKUP(Draft2018[[#This Row],[PLAYER]],Rookies2018[Player],1,FALSE)),"Auction","Rookie"))</f>
        <v>Rookie</v>
      </c>
      <c r="L108">
        <f>IF(Draft2018[[#This Row],[KEEPER]]="K",1+_xlfn.IFNA(INDEX(Draft2017[Net Keeper Count],MATCH(Draft2018[[#This Row],[PLAYER]],Draft2017[PLAYER],0)),0),0)</f>
        <v>1</v>
      </c>
    </row>
    <row r="109" spans="1:12" x14ac:dyDescent="0.3">
      <c r="A109">
        <v>5</v>
      </c>
      <c r="B109" t="s">
        <v>10994</v>
      </c>
      <c r="C109">
        <v>114</v>
      </c>
      <c r="D109" t="s">
        <v>11007</v>
      </c>
      <c r="E109" t="s">
        <v>7798</v>
      </c>
      <c r="F109" t="s">
        <v>10961</v>
      </c>
      <c r="G109" t="s">
        <v>350</v>
      </c>
      <c r="H109">
        <v>1</v>
      </c>
      <c r="I109" t="s">
        <v>439</v>
      </c>
      <c r="J109" t="str">
        <f>IF(Draft2018[KEEPER]="K",_xlfn.IFNA(INDEX(Draft2017[Current Contract],MATCH(Draft2018[[#This Row],[PLAYER]],Draft2017[PLAYER],0)),"Undrafted"),"")</f>
        <v>Auction</v>
      </c>
      <c r="K109" t="str">
        <f>IF(Draft2018[[#This Row],[KEEPER]]="K",Draft2018[[#This Row],[Last Contract]],IF(ISNA(VLOOKUP(Draft2018[[#This Row],[PLAYER]],Rookies2018[Player],1,FALSE)),"Auction","Rookie"))</f>
        <v>Auction</v>
      </c>
      <c r="L109">
        <f>IF(Draft2018[[#This Row],[KEEPER]]="K",1+_xlfn.IFNA(INDEX(Draft2017[Net Keeper Count],MATCH(Draft2018[[#This Row],[PLAYER]],Draft2017[PLAYER],0)),0),0)</f>
        <v>2</v>
      </c>
    </row>
    <row r="110" spans="1:12" x14ac:dyDescent="0.3">
      <c r="A110">
        <v>5</v>
      </c>
      <c r="B110" t="s">
        <v>10994</v>
      </c>
      <c r="C110">
        <v>122</v>
      </c>
      <c r="D110" t="s">
        <v>11004</v>
      </c>
      <c r="E110" t="s">
        <v>1476</v>
      </c>
      <c r="F110" t="s">
        <v>10884</v>
      </c>
      <c r="G110" t="s">
        <v>313</v>
      </c>
      <c r="H110">
        <v>2</v>
      </c>
      <c r="I110" t="s">
        <v>439</v>
      </c>
      <c r="J110" t="str">
        <f>IF(Draft2018[KEEPER]="K",_xlfn.IFNA(INDEX(Draft2017[Current Contract],MATCH(Draft2018[[#This Row],[PLAYER]],Draft2017[PLAYER],0)),"Undrafted"),"")</f>
        <v>Auction</v>
      </c>
      <c r="K110" t="str">
        <f>IF(Draft2018[[#This Row],[KEEPER]]="K",Draft2018[[#This Row],[Last Contract]],IF(ISNA(VLOOKUP(Draft2018[[#This Row],[PLAYER]],Rookies2018[Player],1,FALSE)),"Auction","Rookie"))</f>
        <v>Auction</v>
      </c>
      <c r="L110">
        <f>IF(Draft2018[[#This Row],[KEEPER]]="K",1+_xlfn.IFNA(INDEX(Draft2017[Net Keeper Count],MATCH(Draft2018[[#This Row],[PLAYER]],Draft2017[PLAYER],0)),0),0)</f>
        <v>2</v>
      </c>
    </row>
    <row r="111" spans="1:12" x14ac:dyDescent="0.3">
      <c r="A111">
        <v>5</v>
      </c>
      <c r="B111" t="s">
        <v>10994</v>
      </c>
      <c r="C111">
        <v>129</v>
      </c>
      <c r="D111" t="s">
        <v>11243</v>
      </c>
      <c r="E111" t="s">
        <v>9878</v>
      </c>
      <c r="F111" t="s">
        <v>10983</v>
      </c>
      <c r="G111" t="s">
        <v>323</v>
      </c>
      <c r="H111">
        <v>1</v>
      </c>
      <c r="I111" t="s">
        <v>439</v>
      </c>
      <c r="J111" t="str">
        <f>IF(Draft2018[KEEPER]="K",_xlfn.IFNA(INDEX(Draft2017[Current Contract],MATCH(Draft2018[[#This Row],[PLAYER]],Draft2017[PLAYER],0)),"Undrafted"),"")</f>
        <v>Undrafted</v>
      </c>
      <c r="K111" t="str">
        <f>IF(Draft2018[[#This Row],[KEEPER]]="K",Draft2018[[#This Row],[Last Contract]],IF(ISNA(VLOOKUP(Draft2018[[#This Row],[PLAYER]],Rookies2018[Player],1,FALSE)),"Auction","Rookie"))</f>
        <v>Undrafted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5</v>
      </c>
      <c r="B112" t="s">
        <v>10994</v>
      </c>
      <c r="C112">
        <v>136</v>
      </c>
      <c r="D112" t="s">
        <v>10903</v>
      </c>
      <c r="E112" t="s">
        <v>6610</v>
      </c>
      <c r="F112" t="s">
        <v>10880</v>
      </c>
      <c r="G112" t="s">
        <v>313</v>
      </c>
      <c r="H112">
        <v>1</v>
      </c>
      <c r="I112" t="s">
        <v>439</v>
      </c>
      <c r="J112" t="str">
        <f>IF(Draft2018[KEEPER]="K",_xlfn.IFNA(INDEX(Draft2017[Current Contract],MATCH(Draft2018[[#This Row],[PLAYER]],Draft2017[PLAYER],0)),"Undrafted"),"")</f>
        <v>Auction</v>
      </c>
      <c r="K112" t="str">
        <f>IF(Draft2018[[#This Row],[KEEPER]]="K",Draft2018[[#This Row],[Last Contract]],IF(ISNA(VLOOKUP(Draft2018[[#This Row],[PLAYER]],Rookies2018[Player],1,FALSE)),"Auction","Rookie"))</f>
        <v>Auction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5</v>
      </c>
      <c r="B113" t="s">
        <v>10994</v>
      </c>
      <c r="C113">
        <v>141</v>
      </c>
      <c r="D113" t="s">
        <v>11244</v>
      </c>
      <c r="E113" t="s">
        <v>8873</v>
      </c>
      <c r="F113" t="s">
        <v>10878</v>
      </c>
      <c r="G113" t="s">
        <v>439</v>
      </c>
      <c r="H113">
        <v>1</v>
      </c>
      <c r="I113" t="s">
        <v>439</v>
      </c>
      <c r="J113" t="str">
        <f>IF(Draft2018[KEEPER]="K",_xlfn.IFNA(INDEX(Draft2017[Current Contract],MATCH(Draft2018[[#This Row],[PLAYER]],Draft2017[PLAYER],0)),"Undrafted"),"")</f>
        <v>Undrafted</v>
      </c>
      <c r="K113" t="str">
        <f>IF(Draft2018[[#This Row],[KEEPER]]="K",Draft2018[[#This Row],[Last Contract]],IF(ISNA(VLOOKUP(Draft2018[[#This Row],[PLAYER]],Rookies2018[Player],1,FALSE)),"Auction","Rookie"))</f>
        <v>Undrafted</v>
      </c>
      <c r="L113">
        <f>IF(Draft2018[[#This Row],[KEEPER]]="K",1+_xlfn.IFNA(INDEX(Draft2017[Net Keeper Count],MATCH(Draft2018[[#This Row],[PLAYER]],Draft2017[PLAYER],0)),0),0)</f>
        <v>1</v>
      </c>
    </row>
    <row r="114" spans="1:12" x14ac:dyDescent="0.3">
      <c r="A114">
        <v>5</v>
      </c>
      <c r="B114" t="s">
        <v>10994</v>
      </c>
      <c r="C114">
        <v>146</v>
      </c>
      <c r="D114" t="s">
        <v>11245</v>
      </c>
      <c r="E114" t="s">
        <v>4644</v>
      </c>
      <c r="F114" t="s">
        <v>10882</v>
      </c>
      <c r="G114" t="s">
        <v>313</v>
      </c>
      <c r="H114">
        <v>1</v>
      </c>
      <c r="I114" t="s">
        <v>439</v>
      </c>
      <c r="J114" t="str">
        <f>IF(Draft2018[KEEPER]="K",_xlfn.IFNA(INDEX(Draft2017[Current Contract],MATCH(Draft2018[[#This Row],[PLAYER]],Draft2017[PLAYER],0)),"Undrafted"),"")</f>
        <v>Undrafted</v>
      </c>
      <c r="K114" t="str">
        <f>IF(Draft2018[[#This Row],[KEEPER]]="K",Draft2018[[#This Row],[Last Contract]],IF(ISNA(VLOOKUP(Draft2018[[#This Row],[PLAYER]],Rookies2018[Player],1,FALSE)),"Auction","Rookie"))</f>
        <v>Undrafted</v>
      </c>
      <c r="L114">
        <f>IF(Draft2018[[#This Row],[KEEPER]]="K",1+_xlfn.IFNA(INDEX(Draft2017[Net Keeper Count],MATCH(Draft2018[[#This Row],[PLAYER]],Draft2017[PLAYER],0)),0),0)</f>
        <v>1</v>
      </c>
    </row>
    <row r="115" spans="1:12" x14ac:dyDescent="0.3">
      <c r="A115">
        <v>5</v>
      </c>
      <c r="B115" t="s">
        <v>10994</v>
      </c>
      <c r="C115">
        <v>159</v>
      </c>
      <c r="D115" t="s">
        <v>11246</v>
      </c>
      <c r="E115" t="s">
        <v>7753</v>
      </c>
      <c r="F115" t="s">
        <v>10968</v>
      </c>
      <c r="G115" t="s">
        <v>350</v>
      </c>
      <c r="H115">
        <v>1</v>
      </c>
      <c r="I115" t="s">
        <v>297</v>
      </c>
      <c r="J115" t="str">
        <f>IF(Draft2018[KEEPER]="K",_xlfn.IFNA(INDEX(Draft2017[Current Contract],MATCH(Draft2018[[#This Row],[PLAYER]],Draft2017[PLAYER],0)),"Undrafted"),"")</f>
        <v/>
      </c>
      <c r="K115" t="str">
        <f>IF(Draft2018[[#This Row],[KEEPER]]="K",Draft2018[[#This Row],[Last Contract]],IF(ISNA(VLOOKUP(Draft2018[[#This Row],[PLAYER]],Rookies2018[Player],1,FALSE)),"Auction","Rookie"))</f>
        <v>Rookie</v>
      </c>
      <c r="L115">
        <f>IF(Draft2018[[#This Row],[KEEPER]]="K",1+_xlfn.IFNA(INDEX(Draft2017[Net Keeper Count],MATCH(Draft2018[[#This Row],[PLAYER]],Draft2017[PLAYER],0)),0),0)</f>
        <v>0</v>
      </c>
    </row>
    <row r="116" spans="1:12" x14ac:dyDescent="0.3">
      <c r="A116">
        <v>5</v>
      </c>
      <c r="B116" t="s">
        <v>10994</v>
      </c>
      <c r="C116">
        <v>161</v>
      </c>
      <c r="D116" t="s">
        <v>11862</v>
      </c>
      <c r="E116" t="s">
        <v>8297</v>
      </c>
      <c r="F116" t="s">
        <v>10906</v>
      </c>
      <c r="G116" t="s">
        <v>350</v>
      </c>
      <c r="H116">
        <v>2</v>
      </c>
      <c r="I116" t="s">
        <v>297</v>
      </c>
      <c r="J116" t="str">
        <f>IF(Draft2018[KEEPER]="K",_xlfn.IFNA(INDEX(Draft2017[Current Contract],MATCH(Draft2018[[#This Row],[PLAYER]],Draft2017[PLAYER],0)),"Undrafted"),"")</f>
        <v/>
      </c>
      <c r="K116" t="str">
        <f>IF(Draft2018[[#This Row],[KEEPER]]="K",Draft2018[[#This Row],[Last Contract]],IF(ISNA(VLOOKUP(Draft2018[[#This Row],[PLAYER]],Rookies2018[Player],1,FALSE)),"Auction","Rookie"))</f>
        <v>Rookie</v>
      </c>
      <c r="L116">
        <f>IF(Draft2018[[#This Row],[KEEPER]]="K",1+_xlfn.IFNA(INDEX(Draft2017[Net Keeper Count],MATCH(Draft2018[[#This Row],[PLAYER]],Draft2017[PLAYER],0)),0),0)</f>
        <v>0</v>
      </c>
    </row>
    <row r="117" spans="1:12" x14ac:dyDescent="0.3">
      <c r="A117">
        <v>5</v>
      </c>
      <c r="B117" t="s">
        <v>10994</v>
      </c>
      <c r="C117">
        <v>169</v>
      </c>
      <c r="D117" t="s">
        <v>11247</v>
      </c>
      <c r="E117" t="s">
        <v>6386</v>
      </c>
      <c r="F117" t="s">
        <v>10880</v>
      </c>
      <c r="G117" t="s">
        <v>453</v>
      </c>
      <c r="H117">
        <v>5</v>
      </c>
      <c r="I117" t="s">
        <v>297</v>
      </c>
      <c r="J117" t="str">
        <f>IF(Draft2018[KEEPER]="K",_xlfn.IFNA(INDEX(Draft2017[Current Contract],MATCH(Draft2018[[#This Row],[PLAYER]],Draft2017[PLAYER],0)),"Undrafted"),"")</f>
        <v/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0</v>
      </c>
    </row>
    <row r="118" spans="1:12" x14ac:dyDescent="0.3">
      <c r="A118">
        <v>5</v>
      </c>
      <c r="B118" t="s">
        <v>10994</v>
      </c>
      <c r="C118">
        <v>179</v>
      </c>
      <c r="D118" t="s">
        <v>11248</v>
      </c>
      <c r="E118" t="s">
        <v>10036</v>
      </c>
      <c r="F118" t="s">
        <v>10983</v>
      </c>
      <c r="G118" t="s">
        <v>350</v>
      </c>
      <c r="H118">
        <v>4</v>
      </c>
      <c r="I118" t="s">
        <v>297</v>
      </c>
      <c r="J118" t="str">
        <f>IF(Draft2018[KEEPER]="K",_xlfn.IFNA(INDEX(Draft2017[Current Contract],MATCH(Draft2018[[#This Row],[PLAYER]],Draft2017[PLAYER],0)),"Undrafted"),"")</f>
        <v/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0</v>
      </c>
    </row>
    <row r="119" spans="1:12" x14ac:dyDescent="0.3">
      <c r="A119">
        <v>5</v>
      </c>
      <c r="B119" t="s">
        <v>10994</v>
      </c>
      <c r="C119">
        <v>189</v>
      </c>
      <c r="D119" t="s">
        <v>11249</v>
      </c>
      <c r="E119" t="s">
        <v>2299</v>
      </c>
      <c r="F119" t="s">
        <v>10912</v>
      </c>
      <c r="G119" t="s">
        <v>453</v>
      </c>
      <c r="H119">
        <v>3</v>
      </c>
      <c r="I119" t="s">
        <v>297</v>
      </c>
      <c r="J119" t="str">
        <f>IF(Draft2018[KEEPER]="K",_xlfn.IFNA(INDEX(Draft2017[Current Contract],MATCH(Draft2018[[#This Row],[PLAYER]],Draft2017[PLAYER],0)),"Undrafted"),"")</f>
        <v/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0</v>
      </c>
    </row>
    <row r="120" spans="1:12" x14ac:dyDescent="0.3">
      <c r="A120">
        <v>5</v>
      </c>
      <c r="B120" t="s">
        <v>10994</v>
      </c>
      <c r="C120">
        <v>199</v>
      </c>
      <c r="D120" t="s">
        <v>11250</v>
      </c>
      <c r="E120" t="s">
        <v>8256</v>
      </c>
      <c r="F120" t="s">
        <v>10878</v>
      </c>
      <c r="G120" t="s">
        <v>323</v>
      </c>
      <c r="H120">
        <v>2</v>
      </c>
      <c r="I120" t="s">
        <v>297</v>
      </c>
      <c r="J120" t="str">
        <f>IF(Draft2018[KEEPER]="K",_xlfn.IFNA(INDEX(Draft2017[Current Contract],MATCH(Draft2018[[#This Row],[PLAYER]],Draft2017[PLAYER],0)),"Undrafted"),"")</f>
        <v/>
      </c>
      <c r="K120" t="str">
        <f>IF(Draft2018[[#This Row],[KEEPER]]="K",Draft2018[[#This Row],[Last Contract]],IF(ISNA(VLOOKUP(Draft2018[[#This Row],[PLAYER]],Rookies2018[Player],1,FALSE)),"Auction","Rookie"))</f>
        <v>Rookie</v>
      </c>
      <c r="L120">
        <f>IF(Draft2018[[#This Row],[KEEPER]]="K",1+_xlfn.IFNA(INDEX(Draft2017[Net Keeper Count],MATCH(Draft2018[[#This Row],[PLAYER]],Draft2017[PLAYER],0)),0),0)</f>
        <v>0</v>
      </c>
    </row>
    <row r="121" spans="1:12" x14ac:dyDescent="0.3">
      <c r="A121">
        <v>5</v>
      </c>
      <c r="B121" t="s">
        <v>10994</v>
      </c>
      <c r="C121">
        <v>217</v>
      </c>
      <c r="D121" t="s">
        <v>11040</v>
      </c>
      <c r="E121" t="s">
        <v>10065</v>
      </c>
      <c r="F121" t="s">
        <v>10912</v>
      </c>
      <c r="G121" t="s">
        <v>313</v>
      </c>
      <c r="H121">
        <v>23</v>
      </c>
      <c r="I121" t="s">
        <v>297</v>
      </c>
      <c r="J121" t="str">
        <f>IF(Draft2018[KEEPER]="K",_xlfn.IFNA(INDEX(Draft2017[Current Contract],MATCH(Draft2018[[#This Row],[PLAYER]],Draft2017[PLAYER],0)),"Undrafted"),"")</f>
        <v/>
      </c>
      <c r="K121" t="str">
        <f>IF(Draft2018[[#This Row],[KEEPER]]="K",Draft2018[[#This Row],[Last Contract]],IF(ISNA(VLOOKUP(Draft2018[[#This Row],[PLAYER]],Rookies2018[Player],1,FALSE)),"Auction","Rookie"))</f>
        <v>Auction</v>
      </c>
      <c r="L121">
        <f>IF(Draft2018[[#This Row],[KEEPER]]="K",1+_xlfn.IFNA(INDEX(Draft2017[Net Keeper Count],MATCH(Draft2018[[#This Row],[PLAYER]],Draft2017[PLAYER],0)),0),0)</f>
        <v>0</v>
      </c>
    </row>
    <row r="122" spans="1:12" x14ac:dyDescent="0.3">
      <c r="A122">
        <v>6</v>
      </c>
      <c r="B122" t="s">
        <v>11251</v>
      </c>
      <c r="C122">
        <v>4</v>
      </c>
      <c r="D122" t="s">
        <v>11036</v>
      </c>
      <c r="E122" t="s">
        <v>7783</v>
      </c>
      <c r="F122" t="s">
        <v>10917</v>
      </c>
      <c r="G122" t="s">
        <v>453</v>
      </c>
      <c r="H122">
        <v>16</v>
      </c>
      <c r="I122" t="s">
        <v>439</v>
      </c>
      <c r="J122" t="str">
        <f>IF(Draft2018[KEEPER]="K",_xlfn.IFNA(INDEX(Draft2017[Current Contract],MATCH(Draft2018[[#This Row],[PLAYER]],Draft2017[PLAYER],0)),"Undrafted"),"")</f>
        <v>Rookie</v>
      </c>
      <c r="K122" t="str">
        <f>IF(Draft2018[[#This Row],[KEEPER]]="K",Draft2018[[#This Row],[Last Contract]],IF(ISNA(VLOOKUP(Draft2018[[#This Row],[PLAYER]],Rookies2018[Player],1,FALSE)),"Auction","Rookie"))</f>
        <v>Rookie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6</v>
      </c>
      <c r="B123" t="s">
        <v>11251</v>
      </c>
      <c r="C123">
        <v>14</v>
      </c>
      <c r="D123" t="s">
        <v>11025</v>
      </c>
      <c r="E123" t="s">
        <v>4023</v>
      </c>
      <c r="F123" t="s">
        <v>308</v>
      </c>
      <c r="G123" t="s">
        <v>323</v>
      </c>
      <c r="H123">
        <v>28</v>
      </c>
      <c r="I123" t="s">
        <v>439</v>
      </c>
      <c r="J123" t="str">
        <f>IF(Draft2018[KEEPER]="K",_xlfn.IFNA(INDEX(Draft2017[Current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2</v>
      </c>
    </row>
    <row r="124" spans="1:12" x14ac:dyDescent="0.3">
      <c r="A124">
        <v>6</v>
      </c>
      <c r="B124" t="s">
        <v>11251</v>
      </c>
      <c r="C124">
        <v>24</v>
      </c>
      <c r="D124" t="s">
        <v>10911</v>
      </c>
      <c r="E124" t="s">
        <v>8550</v>
      </c>
      <c r="F124" t="s">
        <v>10912</v>
      </c>
      <c r="G124" t="s">
        <v>350</v>
      </c>
      <c r="H124">
        <v>36</v>
      </c>
      <c r="I124" t="s">
        <v>439</v>
      </c>
      <c r="J124" t="str">
        <f>IF(Draft2018[KEEPER]="K",_xlfn.IFNA(INDEX(Draft2017[Current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2</v>
      </c>
    </row>
    <row r="125" spans="1:12" x14ac:dyDescent="0.3">
      <c r="A125">
        <v>6</v>
      </c>
      <c r="B125" t="s">
        <v>11251</v>
      </c>
      <c r="C125">
        <v>34</v>
      </c>
      <c r="D125" t="s">
        <v>11026</v>
      </c>
      <c r="E125" t="s">
        <v>10138</v>
      </c>
      <c r="F125" t="s">
        <v>308</v>
      </c>
      <c r="G125" t="s">
        <v>350</v>
      </c>
      <c r="H125">
        <v>5</v>
      </c>
      <c r="I125" t="s">
        <v>439</v>
      </c>
      <c r="J125" t="str">
        <f>IF(Draft2018[KEEPER]="K",_xlfn.IFNA(INDEX(Draft2017[Current Contract],MATCH(Draft2018[[#This Row],[PLAYER]],Draft2017[PLAYER],0)),"Undrafted"),"")</f>
        <v>Undrafted</v>
      </c>
      <c r="K125" t="str">
        <f>IF(Draft2018[[#This Row],[KEEPER]]="K",Draft2018[[#This Row],[Last Contract]],IF(ISNA(VLOOKUP(Draft2018[[#This Row],[PLAYER]],Rookies2018[Player],1,FALSE)),"Auction","Rookie"))</f>
        <v>Undrafted</v>
      </c>
      <c r="L125">
        <f>IF(Draft2018[[#This Row],[KEEPER]]="K",1+_xlfn.IFNA(INDEX(Draft2017[Net Keeper Count],MATCH(Draft2018[[#This Row],[PLAYER]],Draft2017[PLAYER],0)),0),0)</f>
        <v>2</v>
      </c>
    </row>
    <row r="126" spans="1:12" x14ac:dyDescent="0.3">
      <c r="A126">
        <v>6</v>
      </c>
      <c r="B126" t="s">
        <v>11251</v>
      </c>
      <c r="C126">
        <v>44</v>
      </c>
      <c r="D126" t="s">
        <v>11041</v>
      </c>
      <c r="E126" t="s">
        <v>10289</v>
      </c>
      <c r="F126" t="s">
        <v>10983</v>
      </c>
      <c r="G126" t="s">
        <v>350</v>
      </c>
      <c r="H126">
        <v>32</v>
      </c>
      <c r="I126" t="s">
        <v>439</v>
      </c>
      <c r="J126" t="str">
        <f>IF(Draft2018[KEEPER]="K",_xlfn.IFNA(INDEX(Draft2017[Current Contract],MATCH(Draft2018[[#This Row],[PLAYER]],Draft2017[PLAYER],0)),"Undrafted"),"")</f>
        <v>Auction</v>
      </c>
      <c r="K126" t="str">
        <f>IF(Draft2018[[#This Row],[KEEPER]]="K",Draft2018[[#This Row],[Last Contract]],IF(ISNA(VLOOKUP(Draft2018[[#This Row],[PLAYER]],Rookies2018[Player],1,FALSE)),"Auction","Rookie"))</f>
        <v>Auction</v>
      </c>
      <c r="L126">
        <f>IF(Draft2018[[#This Row],[KEEPER]]="K",1+_xlfn.IFNA(INDEX(Draft2017[Net Keeper Count],MATCH(Draft2018[[#This Row],[PLAYER]],Draft2017[PLAYER],0)),0),0)</f>
        <v>1</v>
      </c>
    </row>
    <row r="127" spans="1:12" x14ac:dyDescent="0.3">
      <c r="A127">
        <v>6</v>
      </c>
      <c r="B127" t="s">
        <v>11251</v>
      </c>
      <c r="C127">
        <v>54</v>
      </c>
      <c r="D127" t="s">
        <v>11252</v>
      </c>
      <c r="E127" t="s">
        <v>5273</v>
      </c>
      <c r="F127" t="s">
        <v>10878</v>
      </c>
      <c r="G127" t="s">
        <v>350</v>
      </c>
      <c r="H127">
        <v>14</v>
      </c>
      <c r="I127" t="s">
        <v>439</v>
      </c>
      <c r="J127" t="str">
        <f>IF(Draft2018[KEEPER]="K",_xlfn.IFNA(INDEX(Draft2017[Current Contract],MATCH(Draft2018[[#This Row],[PLAYER]],Draft2017[PLAYER],0)),"Undrafted"),"")</f>
        <v>Auction</v>
      </c>
      <c r="K127" t="str">
        <f>IF(Draft2018[[#This Row],[KEEPER]]="K",Draft2018[[#This Row],[Last Contract]],IF(ISNA(VLOOKUP(Draft2018[[#This Row],[PLAYER]],Rookies2018[Player],1,FALSE)),"Auction","Rookie"))</f>
        <v>Auction</v>
      </c>
      <c r="L127">
        <f>IF(Draft2018[[#This Row],[KEEPER]]="K",1+_xlfn.IFNA(INDEX(Draft2017[Net Keeper Count],MATCH(Draft2018[[#This Row],[PLAYER]],Draft2017[PLAYER],0)),0),0)</f>
        <v>2</v>
      </c>
    </row>
    <row r="128" spans="1:12" x14ac:dyDescent="0.3">
      <c r="A128">
        <v>6</v>
      </c>
      <c r="B128" t="s">
        <v>11251</v>
      </c>
      <c r="C128">
        <v>64</v>
      </c>
      <c r="D128" t="s">
        <v>11027</v>
      </c>
      <c r="E128" t="s">
        <v>10858</v>
      </c>
      <c r="F128" t="s">
        <v>10880</v>
      </c>
      <c r="G128" t="s">
        <v>453</v>
      </c>
      <c r="H128">
        <v>7</v>
      </c>
      <c r="I128" t="s">
        <v>439</v>
      </c>
      <c r="J128" t="str">
        <f>IF(Draft2018[KEEPER]="K",_xlfn.IFNA(INDEX(Draft2017[Current Contract],MATCH(Draft2018[[#This Row],[PLAYER]],Draft2017[PLAYER],0)),"Undrafted"),"")</f>
        <v>Auction</v>
      </c>
      <c r="K128" t="str">
        <f>IF(Draft2018[[#This Row],[KEEPER]]="K",Draft2018[[#This Row],[Last Contract]],IF(ISNA(VLOOKUP(Draft2018[[#This Row],[PLAYER]],Rookies2018[Player],1,FALSE)),"Auction","Rookie"))</f>
        <v>Auction</v>
      </c>
      <c r="L128">
        <f>IF(Draft2018[[#This Row],[KEEPER]]="K",1+_xlfn.IFNA(INDEX(Draft2017[Net Keeper Count],MATCH(Draft2018[[#This Row],[PLAYER]],Draft2017[PLAYER],0)),0),0)</f>
        <v>2</v>
      </c>
    </row>
    <row r="129" spans="1:12" x14ac:dyDescent="0.3">
      <c r="A129">
        <v>6</v>
      </c>
      <c r="B129" t="s">
        <v>11251</v>
      </c>
      <c r="C129">
        <v>74</v>
      </c>
      <c r="D129" t="s">
        <v>11032</v>
      </c>
      <c r="E129" t="s">
        <v>9357</v>
      </c>
      <c r="F129" t="s">
        <v>10878</v>
      </c>
      <c r="G129" t="s">
        <v>313</v>
      </c>
      <c r="H129">
        <v>8</v>
      </c>
      <c r="I129" t="s">
        <v>439</v>
      </c>
      <c r="J129" t="str">
        <f>IF(Draft2018[KEEPER]="K",_xlfn.IFNA(INDEX(Draft2017[Current Contract],MATCH(Draft2018[[#This Row],[PLAYER]],Draft2017[PLAYER],0)),"Undrafted"),"")</f>
        <v>Rookie</v>
      </c>
      <c r="K129" t="str">
        <f>IF(Draft2018[[#This Row],[KEEPER]]="K",Draft2018[[#This Row],[Last Contract]],IF(ISNA(VLOOKUP(Draft2018[[#This Row],[PLAYER]],Rookies2018[Player],1,FALSE)),"Auction","Rookie"))</f>
        <v>Rookie</v>
      </c>
      <c r="L129">
        <f>IF(Draft2018[[#This Row],[KEEPER]]="K",1+_xlfn.IFNA(INDEX(Draft2017[Net Keeper Count],MATCH(Draft2018[[#This Row],[PLAYER]],Draft2017[PLAYER],0)),0),0)</f>
        <v>2</v>
      </c>
    </row>
    <row r="130" spans="1:12" x14ac:dyDescent="0.3">
      <c r="A130">
        <v>6</v>
      </c>
      <c r="B130" t="s">
        <v>11251</v>
      </c>
      <c r="C130">
        <v>84</v>
      </c>
      <c r="D130" t="s">
        <v>11130</v>
      </c>
      <c r="E130" t="s">
        <v>9009</v>
      </c>
      <c r="F130" t="s">
        <v>316</v>
      </c>
      <c r="G130" t="s">
        <v>350</v>
      </c>
      <c r="H130">
        <v>6</v>
      </c>
      <c r="I130" t="s">
        <v>439</v>
      </c>
      <c r="J130" t="str">
        <f>IF(Draft2018[KEEPER]="K",_xlfn.IFNA(INDEX(Draft2017[Current Contract],MATCH(Draft2018[[#This Row],[PLAYER]],Draft2017[PLAYER],0)),"Undrafted"),"")</f>
        <v>Rookie</v>
      </c>
      <c r="K130" t="str">
        <f>IF(Draft2018[[#This Row],[KEEPER]]="K",Draft2018[[#This Row],[Last Contract]],IF(ISNA(VLOOKUP(Draft2018[[#This Row],[PLAYER]],Rookies2018[Player],1,FALSE)),"Auction","Rookie"))</f>
        <v>Rookie</v>
      </c>
      <c r="L130">
        <f>IF(Draft2018[[#This Row],[KEEPER]]="K",1+_xlfn.IFNA(INDEX(Draft2017[Net Keeper Count],MATCH(Draft2018[[#This Row],[PLAYER]],Draft2017[PLAYER],0)),0),0)</f>
        <v>2</v>
      </c>
    </row>
    <row r="131" spans="1:12" x14ac:dyDescent="0.3">
      <c r="A131">
        <v>6</v>
      </c>
      <c r="B131" t="s">
        <v>11251</v>
      </c>
      <c r="C131">
        <v>94</v>
      </c>
      <c r="D131" t="s">
        <v>11029</v>
      </c>
      <c r="E131" t="s">
        <v>1139</v>
      </c>
      <c r="F131" t="s">
        <v>491</v>
      </c>
      <c r="G131" t="s">
        <v>453</v>
      </c>
      <c r="H131">
        <v>1</v>
      </c>
      <c r="I131" t="s">
        <v>439</v>
      </c>
      <c r="J131" t="str">
        <f>IF(Draft2018[KEEPER]="K",_xlfn.IFNA(INDEX(Draft2017[Current Contract],MATCH(Draft2018[[#This Row],[PLAYER]],Draft2017[PLAYER],0)),"Undrafted"),"")</f>
        <v>Auction</v>
      </c>
      <c r="K131" t="str">
        <f>IF(Draft2018[[#This Row],[KEEPER]]="K",Draft2018[[#This Row],[Last Contract]],IF(ISNA(VLOOKUP(Draft2018[[#This Row],[PLAYER]],Rookies2018[Player],1,FALSE)),"Auction","Rookie"))</f>
        <v>Auction</v>
      </c>
      <c r="L131">
        <f>IF(Draft2018[[#This Row],[KEEPER]]="K",1+_xlfn.IFNA(INDEX(Draft2017[Net Keeper Count],MATCH(Draft2018[[#This Row],[PLAYER]],Draft2017[PLAYER],0)),0),0)</f>
        <v>2</v>
      </c>
    </row>
    <row r="132" spans="1:12" x14ac:dyDescent="0.3">
      <c r="A132">
        <v>6</v>
      </c>
      <c r="B132" t="s">
        <v>11251</v>
      </c>
      <c r="C132">
        <v>103</v>
      </c>
      <c r="D132" t="s">
        <v>11253</v>
      </c>
      <c r="E132" t="s">
        <v>2497</v>
      </c>
      <c r="F132" t="s">
        <v>10914</v>
      </c>
      <c r="G132" t="s">
        <v>453</v>
      </c>
      <c r="H132">
        <v>4</v>
      </c>
      <c r="I132" t="s">
        <v>439</v>
      </c>
      <c r="J132" t="str">
        <f>IF(Draft2018[KEEPER]="K",_xlfn.IFNA(INDEX(Draft2017[Current Contract],MATCH(Draft2018[[#This Row],[PLAYER]],Draft2017[PLAYER],0)),"Undrafted"),"")</f>
        <v>Auction</v>
      </c>
      <c r="K132" t="str">
        <f>IF(Draft2018[[#This Row],[KEEPER]]="K",Draft2018[[#This Row],[Last Contract]],IF(ISNA(VLOOKUP(Draft2018[[#This Row],[PLAYER]],Rookies2018[Player],1,FALSE)),"Auction","Rookie"))</f>
        <v>Auction</v>
      </c>
      <c r="L132">
        <f>IF(Draft2018[[#This Row],[KEEPER]]="K",1+_xlfn.IFNA(INDEX(Draft2017[Net Keeper Count],MATCH(Draft2018[[#This Row],[PLAYER]],Draft2017[PLAYER],0)),0),0)</f>
        <v>2</v>
      </c>
    </row>
    <row r="133" spans="1:12" x14ac:dyDescent="0.3">
      <c r="A133">
        <v>6</v>
      </c>
      <c r="B133" t="s">
        <v>11251</v>
      </c>
      <c r="C133">
        <v>111</v>
      </c>
      <c r="D133" t="s">
        <v>11045</v>
      </c>
      <c r="E133" t="s">
        <v>10729</v>
      </c>
      <c r="F133" t="s">
        <v>299</v>
      </c>
      <c r="G133" t="s">
        <v>313</v>
      </c>
      <c r="H133">
        <v>5</v>
      </c>
      <c r="I133" t="s">
        <v>439</v>
      </c>
      <c r="J133" t="str">
        <f>IF(Draft2018[KEEPER]="K",_xlfn.IFNA(INDEX(Draft2017[Current Contract],MATCH(Draft2018[[#This Row],[PLAYER]],Draft2017[PLAYER],0)),"Undrafted"),"")</f>
        <v>Auction</v>
      </c>
      <c r="K133" t="str">
        <f>IF(Draft2018[[#This Row],[KEEPER]]="K",Draft2018[[#This Row],[Last Contract]],IF(ISNA(VLOOKUP(Draft2018[[#This Row],[PLAYER]],Rookies2018[Player],1,FALSE)),"Auction","Rookie"))</f>
        <v>Auction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6</v>
      </c>
      <c r="B134" t="s">
        <v>11251</v>
      </c>
      <c r="C134">
        <v>119</v>
      </c>
      <c r="D134" t="s">
        <v>11031</v>
      </c>
      <c r="E134" t="s">
        <v>3299</v>
      </c>
      <c r="F134" t="s">
        <v>10914</v>
      </c>
      <c r="G134" t="s">
        <v>439</v>
      </c>
      <c r="H134">
        <v>4</v>
      </c>
      <c r="I134" t="s">
        <v>439</v>
      </c>
      <c r="J134" t="str">
        <f>IF(Draft2018[KEEPER]="K",_xlfn.IFNA(INDEX(Draft2017[Current Contract],MATCH(Draft2018[[#This Row],[PLAYER]],Draft2017[PLAYER],0)),"Undrafted"),"")</f>
        <v>Auction</v>
      </c>
      <c r="K134" t="str">
        <f>IF(Draft2018[[#This Row],[KEEPER]]="K",Draft2018[[#This Row],[Last Contract]],IF(ISNA(VLOOKUP(Draft2018[[#This Row],[PLAYER]],Rookies2018[Player],1,FALSE)),"Auction","Rookie"))</f>
        <v>Auction</v>
      </c>
      <c r="L134">
        <f>IF(Draft2018[[#This Row],[KEEPER]]="K",1+_xlfn.IFNA(INDEX(Draft2017[Net Keeper Count],MATCH(Draft2018[[#This Row],[PLAYER]],Draft2017[PLAYER],0)),0),0)</f>
        <v>2</v>
      </c>
    </row>
    <row r="135" spans="1:12" x14ac:dyDescent="0.3">
      <c r="A135">
        <v>6</v>
      </c>
      <c r="B135" t="s">
        <v>11251</v>
      </c>
      <c r="C135">
        <v>127</v>
      </c>
      <c r="D135" t="s">
        <v>11254</v>
      </c>
      <c r="E135" t="s">
        <v>3718</v>
      </c>
      <c r="F135" t="s">
        <v>10900</v>
      </c>
      <c r="G135" t="s">
        <v>439</v>
      </c>
      <c r="H135">
        <v>1</v>
      </c>
      <c r="I135" t="s">
        <v>439</v>
      </c>
      <c r="J135" t="str">
        <f>IF(Draft2018[KEEPER]="K",_xlfn.IFNA(INDEX(Draft2017[Current Contract],MATCH(Draft2018[[#This Row],[PLAYER]],Draft2017[PLAYER],0)),"Undrafted"),"")</f>
        <v>Undrafted</v>
      </c>
      <c r="K135" t="str">
        <f>IF(Draft2018[[#This Row],[KEEPER]]="K",Draft2018[[#This Row],[Last Contract]],IF(ISNA(VLOOKUP(Draft2018[[#This Row],[PLAYER]],Rookies2018[Player],1,FALSE)),"Auction","Rookie"))</f>
        <v>Undrafted</v>
      </c>
      <c r="L135">
        <f>IF(Draft2018[[#This Row],[KEEPER]]="K",1+_xlfn.IFNA(INDEX(Draft2017[Net Keeper Count],MATCH(Draft2018[[#This Row],[PLAYER]],Draft2017[PLAYER],0)),0),0)</f>
        <v>1</v>
      </c>
    </row>
    <row r="136" spans="1:12" x14ac:dyDescent="0.3">
      <c r="A136">
        <v>6</v>
      </c>
      <c r="B136" t="s">
        <v>11251</v>
      </c>
      <c r="C136">
        <v>134</v>
      </c>
      <c r="D136" t="s">
        <v>11030</v>
      </c>
      <c r="E136" t="s">
        <v>10860</v>
      </c>
      <c r="F136" t="s">
        <v>373</v>
      </c>
      <c r="G136" t="s">
        <v>350</v>
      </c>
      <c r="H136">
        <v>1</v>
      </c>
      <c r="I136" t="s">
        <v>439</v>
      </c>
      <c r="J136" t="str">
        <f>IF(Draft2018[KEEPER]="K",_xlfn.IFNA(INDEX(Draft2017[Current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2</v>
      </c>
    </row>
    <row r="137" spans="1:12" x14ac:dyDescent="0.3">
      <c r="A137">
        <v>6</v>
      </c>
      <c r="B137" t="s">
        <v>11251</v>
      </c>
      <c r="C137">
        <v>139</v>
      </c>
      <c r="D137" t="s">
        <v>11033</v>
      </c>
      <c r="E137" t="s">
        <v>7429</v>
      </c>
      <c r="F137" t="s">
        <v>10971</v>
      </c>
      <c r="G137" t="s">
        <v>350</v>
      </c>
      <c r="H137">
        <v>1</v>
      </c>
      <c r="I137" t="s">
        <v>439</v>
      </c>
      <c r="J137" t="str">
        <f>IF(Draft2018[KEEPER]="K",_xlfn.IFNA(INDEX(Draft2017[Current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2</v>
      </c>
    </row>
    <row r="138" spans="1:12" x14ac:dyDescent="0.3">
      <c r="A138">
        <v>6</v>
      </c>
      <c r="B138" t="s">
        <v>11251</v>
      </c>
      <c r="C138">
        <v>144</v>
      </c>
      <c r="D138" t="s">
        <v>10987</v>
      </c>
      <c r="E138" t="s">
        <v>2173</v>
      </c>
      <c r="F138" t="s">
        <v>10912</v>
      </c>
      <c r="G138" t="s">
        <v>323</v>
      </c>
      <c r="H138">
        <v>2</v>
      </c>
      <c r="I138" t="s">
        <v>439</v>
      </c>
      <c r="J138" t="str">
        <f>IF(Draft2018[KEEPER]="K",_xlfn.IFNA(INDEX(Draft2017[Current Contract],MATCH(Draft2018[[#This Row],[PLAYER]],Draft2017[PLAYER],0)),"Undrafted"),"")</f>
        <v>Auction</v>
      </c>
      <c r="K138" t="str">
        <f>IF(Draft2018[[#This Row],[KEEPER]]="K",Draft2018[[#This Row],[Last Contract]],IF(ISNA(VLOOKUP(Draft2018[[#This Row],[PLAYER]],Rookies2018[Player],1,FALSE)),"Auction","Rookie"))</f>
        <v>Auction</v>
      </c>
      <c r="L138">
        <f>IF(Draft2018[[#This Row],[KEEPER]]="K",1+_xlfn.IFNA(INDEX(Draft2017[Net Keeper Count],MATCH(Draft2018[[#This Row],[PLAYER]],Draft2017[PLAYER],0)),0),0)</f>
        <v>1</v>
      </c>
    </row>
    <row r="139" spans="1:12" x14ac:dyDescent="0.3">
      <c r="A139">
        <v>6</v>
      </c>
      <c r="B139" t="s">
        <v>11251</v>
      </c>
      <c r="C139">
        <v>155</v>
      </c>
      <c r="D139" t="s">
        <v>11255</v>
      </c>
      <c r="E139" t="s">
        <v>1945</v>
      </c>
      <c r="F139" t="s">
        <v>10882</v>
      </c>
      <c r="G139" t="s">
        <v>350</v>
      </c>
      <c r="H139">
        <v>5</v>
      </c>
      <c r="I139" t="s">
        <v>297</v>
      </c>
      <c r="J139" t="str">
        <f>IF(Draft2018[KEEPER]="K",_xlfn.IFNA(INDEX(Draft2017[Current Contract],MATCH(Draft2018[[#This Row],[PLAYER]],Draft2017[PLAYER],0)),"Undrafted"),"")</f>
        <v/>
      </c>
      <c r="K139" t="str">
        <f>IF(Draft2018[[#This Row],[KEEPER]]="K",Draft2018[[#This Row],[Last Contract]],IF(ISNA(VLOOKUP(Draft2018[[#This Row],[PLAYER]],Rookies2018[Player],1,FALSE)),"Auction","Rookie"))</f>
        <v>Rookie</v>
      </c>
      <c r="L139">
        <f>IF(Draft2018[[#This Row],[KEEPER]]="K",1+_xlfn.IFNA(INDEX(Draft2017[Net Keeper Count],MATCH(Draft2018[[#This Row],[PLAYER]],Draft2017[PLAYER],0)),0),0)</f>
        <v>0</v>
      </c>
    </row>
    <row r="140" spans="1:12" x14ac:dyDescent="0.3">
      <c r="A140">
        <v>6</v>
      </c>
      <c r="B140" t="s">
        <v>11251</v>
      </c>
      <c r="C140">
        <v>210</v>
      </c>
      <c r="D140" t="s">
        <v>11043</v>
      </c>
      <c r="E140" t="s">
        <v>3093</v>
      </c>
      <c r="F140" t="s">
        <v>373</v>
      </c>
      <c r="G140" t="s">
        <v>453</v>
      </c>
      <c r="H140">
        <v>56</v>
      </c>
      <c r="I140" t="s">
        <v>297</v>
      </c>
      <c r="J140" t="str">
        <f>IF(Draft2018[KEEPER]="K",_xlfn.IFNA(INDEX(Draft2017[Current Contract],MATCH(Draft2018[[#This Row],[PLAYER]],Draft2017[PLAYER],0)),"Undrafted"),"")</f>
        <v/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0</v>
      </c>
    </row>
    <row r="141" spans="1:12" x14ac:dyDescent="0.3">
      <c r="A141">
        <v>6</v>
      </c>
      <c r="B141" t="s">
        <v>11251</v>
      </c>
      <c r="C141">
        <v>222</v>
      </c>
      <c r="D141" t="s">
        <v>11855</v>
      </c>
      <c r="E141" t="s">
        <v>4442</v>
      </c>
      <c r="F141" t="s">
        <v>10917</v>
      </c>
      <c r="G141" t="s">
        <v>453</v>
      </c>
      <c r="H141">
        <v>25</v>
      </c>
      <c r="I141" t="s">
        <v>297</v>
      </c>
      <c r="J141" t="str">
        <f>IF(Draft2018[KEEPER]="K",_xlfn.IFNA(INDEX(Draft2017[Current Contract],MATCH(Draft2018[[#This Row],[PLAYER]],Draft2017[PLAYER],0)),"Undrafted"),"")</f>
        <v/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0</v>
      </c>
    </row>
    <row r="142" spans="1:12" x14ac:dyDescent="0.3">
      <c r="A142">
        <v>6</v>
      </c>
      <c r="B142" t="s">
        <v>11251</v>
      </c>
      <c r="C142">
        <v>223</v>
      </c>
      <c r="D142" t="s">
        <v>11256</v>
      </c>
      <c r="E142" t="s">
        <v>6497</v>
      </c>
      <c r="F142" t="s">
        <v>10971</v>
      </c>
      <c r="G142" t="s">
        <v>350</v>
      </c>
      <c r="H142">
        <v>6</v>
      </c>
      <c r="I142" t="s">
        <v>297</v>
      </c>
      <c r="J142" t="str">
        <f>IF(Draft2018[KEEPER]="K",_xlfn.IFNA(INDEX(Draft2017[Current Contract],MATCH(Draft2018[[#This Row],[PLAYER]],Draft2017[PLAYER],0)),"Undrafted"),"")</f>
        <v/>
      </c>
      <c r="K142" t="str">
        <f>IF(Draft2018[[#This Row],[KEEPER]]="K",Draft2018[[#This Row],[Last Contract]],IF(ISNA(VLOOKUP(Draft2018[[#This Row],[PLAYER]],Rookies2018[Player],1,FALSE)),"Auction","Rookie"))</f>
        <v>Auction</v>
      </c>
      <c r="L142">
        <f>IF(Draft2018[[#This Row],[KEEPER]]="K",1+_xlfn.IFNA(INDEX(Draft2017[Net Keeper Count],MATCH(Draft2018[[#This Row],[PLAYER]],Draft2017[PLAYER],0)),0),0)</f>
        <v>0</v>
      </c>
    </row>
    <row r="143" spans="1:12" x14ac:dyDescent="0.3">
      <c r="A143">
        <v>6</v>
      </c>
      <c r="B143" t="s">
        <v>11251</v>
      </c>
      <c r="C143">
        <v>225</v>
      </c>
      <c r="D143" t="s">
        <v>11129</v>
      </c>
      <c r="E143" t="s">
        <v>1717</v>
      </c>
      <c r="F143" t="s">
        <v>10900</v>
      </c>
      <c r="G143" t="s">
        <v>313</v>
      </c>
      <c r="H143">
        <v>6</v>
      </c>
      <c r="I143" t="s">
        <v>297</v>
      </c>
      <c r="J143" t="str">
        <f>IF(Draft2018[KEEPER]="K",_xlfn.IFNA(INDEX(Draft2017[Current Contract],MATCH(Draft2018[[#This Row],[PLAYER]],Draft2017[PLAYER],0)),"Undrafted"),"")</f>
        <v/>
      </c>
      <c r="K143" t="str">
        <f>IF(Draft2018[[#This Row],[KEEPER]]="K",Draft2018[[#This Row],[Last Contract]],IF(ISNA(VLOOKUP(Draft2018[[#This Row],[PLAYER]],Rookies2018[Player],1,FALSE)),"Auction","Rookie"))</f>
        <v>Auction</v>
      </c>
      <c r="L143">
        <f>IF(Draft2018[[#This Row],[KEEPER]]="K",1+_xlfn.IFNA(INDEX(Draft2017[Net Keeper Count],MATCH(Draft2018[[#This Row],[PLAYER]],Draft2017[PLAYER],0)),0),0)</f>
        <v>0</v>
      </c>
    </row>
    <row r="144" spans="1:12" x14ac:dyDescent="0.3">
      <c r="A144">
        <v>6</v>
      </c>
      <c r="B144" t="s">
        <v>11251</v>
      </c>
      <c r="C144">
        <v>226</v>
      </c>
      <c r="D144" t="s">
        <v>10973</v>
      </c>
      <c r="E144" t="s">
        <v>10859</v>
      </c>
      <c r="F144" t="s">
        <v>10961</v>
      </c>
      <c r="G144" t="s">
        <v>350</v>
      </c>
      <c r="H144">
        <v>3</v>
      </c>
      <c r="I144" t="s">
        <v>297</v>
      </c>
      <c r="J144" t="str">
        <f>IF(Draft2018[KEEPER]="K",_xlfn.IFNA(INDEX(Draft2017[Current Contract],MATCH(Draft2018[[#This Row],[PLAYER]],Draft2017[PLAYER],0)),"Undrafted"),"")</f>
        <v/>
      </c>
      <c r="K144" t="str">
        <f>IF(Draft2018[[#This Row],[KEEPER]]="K",Draft2018[[#This Row],[Last Contract]],IF(ISNA(VLOOKUP(Draft2018[[#This Row],[PLAYER]],Rookies2018[Player],1,FALSE)),"Auction","Rookie"))</f>
        <v>Auction</v>
      </c>
      <c r="L144">
        <f>IF(Draft2018[[#This Row],[KEEPER]]="K",1+_xlfn.IFNA(INDEX(Draft2017[Net Keeper Count],MATCH(Draft2018[[#This Row],[PLAYER]],Draft2017[PLAYER],0)),0),0)</f>
        <v>0</v>
      </c>
    </row>
    <row r="145" spans="1:12" x14ac:dyDescent="0.3">
      <c r="A145">
        <v>6</v>
      </c>
      <c r="B145" t="s">
        <v>11251</v>
      </c>
      <c r="C145">
        <v>227</v>
      </c>
      <c r="D145" t="s">
        <v>11257</v>
      </c>
      <c r="E145" t="s">
        <v>8555</v>
      </c>
      <c r="F145" t="s">
        <v>354</v>
      </c>
      <c r="G145" t="s">
        <v>350</v>
      </c>
      <c r="H145">
        <v>8</v>
      </c>
      <c r="I145" t="s">
        <v>297</v>
      </c>
      <c r="J145" t="str">
        <f>IF(Draft2018[KEEPER]="K",_xlfn.IFNA(INDEX(Draft2017[Current Contract],MATCH(Draft2018[[#This Row],[PLAYER]],Draft2017[PLAYER],0)),"Undrafted"),"")</f>
        <v/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0</v>
      </c>
    </row>
    <row r="146" spans="1:12" x14ac:dyDescent="0.3">
      <c r="A146">
        <v>7</v>
      </c>
      <c r="B146" t="s">
        <v>11046</v>
      </c>
      <c r="C146">
        <v>2</v>
      </c>
      <c r="D146" t="s">
        <v>11067</v>
      </c>
      <c r="E146" t="s">
        <v>8888</v>
      </c>
      <c r="F146" t="s">
        <v>308</v>
      </c>
      <c r="G146" t="s">
        <v>453</v>
      </c>
      <c r="H146">
        <v>20</v>
      </c>
      <c r="I146" t="s">
        <v>439</v>
      </c>
      <c r="J146" t="str">
        <f>IF(Draft2018[KEEPER]="K",_xlfn.IFNA(INDEX(Draft2017[Current Contract],MATCH(Draft2018[[#This Row],[PLAYER]],Draft2017[PLAYER],0)),"Undrafted"),"")</f>
        <v>Rookie</v>
      </c>
      <c r="K146" t="str">
        <f>IF(Draft2018[[#This Row],[KEEPER]]="K",Draft2018[[#This Row],[Last Contract]],IF(ISNA(VLOOKUP(Draft2018[[#This Row],[PLAYER]],Rookies2018[Player],1,FALSE)),"Auction","Rookie"))</f>
        <v>Rookie</v>
      </c>
      <c r="L146">
        <f>IF(Draft2018[[#This Row],[KEEPER]]="K",1+_xlfn.IFNA(INDEX(Draft2017[Net Keeper Count],MATCH(Draft2018[[#This Row],[PLAYER]],Draft2017[PLAYER],0)),0),0)</f>
        <v>1</v>
      </c>
    </row>
    <row r="147" spans="1:12" x14ac:dyDescent="0.3">
      <c r="A147">
        <v>7</v>
      </c>
      <c r="B147" t="s">
        <v>11046</v>
      </c>
      <c r="C147">
        <v>12</v>
      </c>
      <c r="D147" t="s">
        <v>11064</v>
      </c>
      <c r="E147" t="s">
        <v>3259</v>
      </c>
      <c r="F147" t="s">
        <v>10961</v>
      </c>
      <c r="G147" t="s">
        <v>453</v>
      </c>
      <c r="H147">
        <v>5</v>
      </c>
      <c r="I147" t="s">
        <v>439</v>
      </c>
      <c r="J147" t="str">
        <f>IF(Draft2018[KEEPER]="K",_xlfn.IFNA(INDEX(Draft2017[Current Contract],MATCH(Draft2018[[#This Row],[PLAYER]],Draft2017[PLAYER],0)),"Undrafted"),"")</f>
        <v>Auction</v>
      </c>
      <c r="K147" t="str">
        <f>IF(Draft2018[[#This Row],[KEEPER]]="K",Draft2018[[#This Row],[Last Contract]],IF(ISNA(VLOOKUP(Draft2018[[#This Row],[PLAYER]],Rookies2018[Player],1,FALSE)),"Auction","Rookie"))</f>
        <v>Auction</v>
      </c>
      <c r="L147">
        <f>IF(Draft2018[[#This Row],[KEEPER]]="K",1+_xlfn.IFNA(INDEX(Draft2017[Net Keeper Count],MATCH(Draft2018[[#This Row],[PLAYER]],Draft2017[PLAYER],0)),0),0)</f>
        <v>2</v>
      </c>
    </row>
    <row r="148" spans="1:12" x14ac:dyDescent="0.3">
      <c r="A148">
        <v>7</v>
      </c>
      <c r="B148" t="s">
        <v>11046</v>
      </c>
      <c r="C148">
        <v>22</v>
      </c>
      <c r="D148" t="s">
        <v>11066</v>
      </c>
      <c r="E148" t="s">
        <v>845</v>
      </c>
      <c r="F148" t="s">
        <v>10876</v>
      </c>
      <c r="G148" t="s">
        <v>350</v>
      </c>
      <c r="H148">
        <v>6</v>
      </c>
      <c r="I148" t="s">
        <v>439</v>
      </c>
      <c r="J148" t="str">
        <f>IF(Draft2018[KEEPER]="K",_xlfn.IFNA(INDEX(Draft2017[Current Contract],MATCH(Draft2018[[#This Row],[PLAYER]],Draft2017[PLAYER],0)),"Undrafted"),"")</f>
        <v>Rookie</v>
      </c>
      <c r="K148" t="str">
        <f>IF(Draft2018[[#This Row],[KEEPER]]="K",Draft2018[[#This Row],[Last Contract]],IF(ISNA(VLOOKUP(Draft2018[[#This Row],[PLAYER]],Rookies2018[Player],1,FALSE)),"Auction","Rookie"))</f>
        <v>Rookie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7</v>
      </c>
      <c r="B149" t="s">
        <v>11046</v>
      </c>
      <c r="C149">
        <v>32</v>
      </c>
      <c r="D149" t="s">
        <v>10958</v>
      </c>
      <c r="E149" t="s">
        <v>1092</v>
      </c>
      <c r="F149" t="s">
        <v>10917</v>
      </c>
      <c r="G149" t="s">
        <v>313</v>
      </c>
      <c r="H149">
        <v>21</v>
      </c>
      <c r="I149" t="s">
        <v>439</v>
      </c>
      <c r="J149" t="str">
        <f>IF(Draft2018[KEEPER]="K",_xlfn.IFNA(INDEX(Draft2017[Current Contract],MATCH(Draft2018[[#This Row],[PLAYER]],Draft2017[PLAYER],0)),"Undrafted"),"")</f>
        <v>Auction</v>
      </c>
      <c r="K149" t="str">
        <f>IF(Draft2018[[#This Row],[KEEPER]]="K",Draft2018[[#This Row],[Last Contract]],IF(ISNA(VLOOKUP(Draft2018[[#This Row],[PLAYER]],Rookies2018[Player],1,FALSE)),"Auction","Rookie"))</f>
        <v>Auction</v>
      </c>
      <c r="L149">
        <f>IF(Draft2018[[#This Row],[KEEPER]]="K",1+_xlfn.IFNA(INDEX(Draft2017[Net Keeper Count],MATCH(Draft2018[[#This Row],[PLAYER]],Draft2017[PLAYER],0)),0),0)</f>
        <v>1</v>
      </c>
    </row>
    <row r="150" spans="1:12" x14ac:dyDescent="0.3">
      <c r="A150">
        <v>7</v>
      </c>
      <c r="B150" t="s">
        <v>11046</v>
      </c>
      <c r="C150">
        <v>42</v>
      </c>
      <c r="D150" t="s">
        <v>11054</v>
      </c>
      <c r="E150" t="s">
        <v>6146</v>
      </c>
      <c r="F150" t="s">
        <v>10912</v>
      </c>
      <c r="G150" t="s">
        <v>323</v>
      </c>
      <c r="H150">
        <v>2</v>
      </c>
      <c r="I150" t="s">
        <v>439</v>
      </c>
      <c r="J150" t="str">
        <f>IF(Draft2018[KEEPER]="K",_xlfn.IFNA(INDEX(Draft2017[Current Contract],MATCH(Draft2018[[#This Row],[PLAYER]],Draft2017[PLAYER],0)),"Undrafted"),"")</f>
        <v>Undrafted</v>
      </c>
      <c r="K150" t="str">
        <f>IF(Draft2018[[#This Row],[KEEPER]]="K",Draft2018[[#This Row],[Last Contract]],IF(ISNA(VLOOKUP(Draft2018[[#This Row],[PLAYER]],Rookies2018[Player],1,FALSE)),"Auction","Rookie"))</f>
        <v>Undrafted</v>
      </c>
      <c r="L150">
        <f>IF(Draft2018[[#This Row],[KEEPER]]="K",1+_xlfn.IFNA(INDEX(Draft2017[Net Keeper Count],MATCH(Draft2018[[#This Row],[PLAYER]],Draft2017[PLAYER],0)),0),0)</f>
        <v>2</v>
      </c>
    </row>
    <row r="151" spans="1:12" x14ac:dyDescent="0.3">
      <c r="A151">
        <v>7</v>
      </c>
      <c r="B151" t="s">
        <v>11046</v>
      </c>
      <c r="C151">
        <v>52</v>
      </c>
      <c r="D151" t="s">
        <v>11058</v>
      </c>
      <c r="E151" t="s">
        <v>1652</v>
      </c>
      <c r="F151" t="s">
        <v>10882</v>
      </c>
      <c r="G151" t="s">
        <v>453</v>
      </c>
      <c r="H151">
        <v>5</v>
      </c>
      <c r="I151" t="s">
        <v>439</v>
      </c>
      <c r="J151" t="str">
        <f>IF(Draft2018[KEEPER]="K",_xlfn.IFNA(INDEX(Draft2017[Current Contract],MATCH(Draft2018[[#This Row],[PLAYER]],Draft2017[PLAYER],0)),"Undrafted"),"")</f>
        <v>Rookie</v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2</v>
      </c>
    </row>
    <row r="152" spans="1:12" x14ac:dyDescent="0.3">
      <c r="A152">
        <v>7</v>
      </c>
      <c r="B152" t="s">
        <v>11046</v>
      </c>
      <c r="C152">
        <v>62</v>
      </c>
      <c r="D152" t="s">
        <v>11050</v>
      </c>
      <c r="E152" t="s">
        <v>8896</v>
      </c>
      <c r="F152" t="s">
        <v>10971</v>
      </c>
      <c r="G152" t="s">
        <v>313</v>
      </c>
      <c r="H152">
        <v>4</v>
      </c>
      <c r="I152" t="s">
        <v>439</v>
      </c>
      <c r="J152" t="str">
        <f>IF(Draft2018[KEEPER]="K",_xlfn.IFNA(INDEX(Draft2017[Current Contract],MATCH(Draft2018[[#This Row],[PLAYER]],Draft2017[PLAYER],0)),"Undrafted"),"")</f>
        <v>Auction</v>
      </c>
      <c r="K152" t="str">
        <f>IF(Draft2018[[#This Row],[KEEPER]]="K",Draft2018[[#This Row],[Last Contract]],IF(ISNA(VLOOKUP(Draft2018[[#This Row],[PLAYER]],Rookies2018[Player],1,FALSE)),"Auction","Rookie"))</f>
        <v>Auction</v>
      </c>
      <c r="L152">
        <f>IF(Draft2018[[#This Row],[KEEPER]]="K",1+_xlfn.IFNA(INDEX(Draft2017[Net Keeper Count],MATCH(Draft2018[[#This Row],[PLAYER]],Draft2017[PLAYER],0)),0),0)</f>
        <v>2</v>
      </c>
    </row>
    <row r="153" spans="1:12" x14ac:dyDescent="0.3">
      <c r="A153">
        <v>7</v>
      </c>
      <c r="B153" t="s">
        <v>11046</v>
      </c>
      <c r="C153">
        <v>72</v>
      </c>
      <c r="D153" t="s">
        <v>11060</v>
      </c>
      <c r="E153" t="s">
        <v>7226</v>
      </c>
      <c r="F153" t="s">
        <v>373</v>
      </c>
      <c r="G153" t="s">
        <v>439</v>
      </c>
      <c r="H153">
        <v>1</v>
      </c>
      <c r="I153" t="s">
        <v>439</v>
      </c>
      <c r="J153" t="str">
        <f>IF(Draft2018[KEEPER]="K",_xlfn.IFNA(INDEX(Draft2017[Current Contract],MATCH(Draft2018[[#This Row],[PLAYER]],Draft2017[PLAYER],0)),"Undrafted"),"")</f>
        <v>Undrafted</v>
      </c>
      <c r="K153" t="str">
        <f>IF(Draft2018[[#This Row],[KEEPER]]="K",Draft2018[[#This Row],[Last Contract]],IF(ISNA(VLOOKUP(Draft2018[[#This Row],[PLAYER]],Rookies2018[Player],1,FALSE)),"Auction","Rookie"))</f>
        <v>Undrafted</v>
      </c>
      <c r="L153">
        <f>IF(Draft2018[[#This Row],[KEEPER]]="K",1+_xlfn.IFNA(INDEX(Draft2017[Net Keeper Count],MATCH(Draft2018[[#This Row],[PLAYER]],Draft2017[PLAYER],0)),0),0)</f>
        <v>2</v>
      </c>
    </row>
    <row r="154" spans="1:12" x14ac:dyDescent="0.3">
      <c r="A154">
        <v>7</v>
      </c>
      <c r="B154" t="s">
        <v>11046</v>
      </c>
      <c r="C154">
        <v>82</v>
      </c>
      <c r="D154" t="s">
        <v>11052</v>
      </c>
      <c r="E154" t="s">
        <v>3712</v>
      </c>
      <c r="F154" t="s">
        <v>10968</v>
      </c>
      <c r="G154" t="s">
        <v>313</v>
      </c>
      <c r="H154">
        <v>4</v>
      </c>
      <c r="I154" t="s">
        <v>439</v>
      </c>
      <c r="J154" t="str">
        <f>IF(Draft2018[KEEPER]="K",_xlfn.IFNA(INDEX(Draft2017[Current Contract],MATCH(Draft2018[[#This Row],[PLAYER]],Draft2017[PLAYER],0)),"Undrafted"),"")</f>
        <v>Auction</v>
      </c>
      <c r="K154" t="str">
        <f>IF(Draft2018[[#This Row],[KEEPER]]="K",Draft2018[[#This Row],[Last Contract]],IF(ISNA(VLOOKUP(Draft2018[[#This Row],[PLAYER]],Rookies2018[Player],1,FALSE)),"Auction","Rookie"))</f>
        <v>Auction</v>
      </c>
      <c r="L154">
        <f>IF(Draft2018[[#This Row],[KEEPER]]="K",1+_xlfn.IFNA(INDEX(Draft2017[Net Keeper Count],MATCH(Draft2018[[#This Row],[PLAYER]],Draft2017[PLAYER],0)),0),0)</f>
        <v>2</v>
      </c>
    </row>
    <row r="155" spans="1:12" x14ac:dyDescent="0.3">
      <c r="A155">
        <v>7</v>
      </c>
      <c r="B155" t="s">
        <v>11046</v>
      </c>
      <c r="C155">
        <v>92</v>
      </c>
      <c r="D155" t="s">
        <v>11258</v>
      </c>
      <c r="E155" t="s">
        <v>5386</v>
      </c>
      <c r="F155" t="s">
        <v>10894</v>
      </c>
      <c r="G155" t="s">
        <v>350</v>
      </c>
      <c r="H155">
        <v>1</v>
      </c>
      <c r="I155" t="s">
        <v>439</v>
      </c>
      <c r="J155" t="str">
        <f>IF(Draft2018[KEEPER]="K",_xlfn.IFNA(INDEX(Draft2017[Current Contract],MATCH(Draft2018[[#This Row],[PLAYER]],Draft2017[PLAYER],0)),"Undrafted"),"")</f>
        <v>Undrafted</v>
      </c>
      <c r="K155" t="str">
        <f>IF(Draft2018[[#This Row],[KEEPER]]="K",Draft2018[[#This Row],[Last Contract]],IF(ISNA(VLOOKUP(Draft2018[[#This Row],[PLAYER]],Rookies2018[Player],1,FALSE)),"Auction","Rookie"))</f>
        <v>Undrafted</v>
      </c>
      <c r="L155">
        <f>IF(Draft2018[[#This Row],[KEEPER]]="K",1+_xlfn.IFNA(INDEX(Draft2017[Net Keeper Count],MATCH(Draft2018[[#This Row],[PLAYER]],Draft2017[PLAYER],0)),0),0)</f>
        <v>1</v>
      </c>
    </row>
    <row r="156" spans="1:12" x14ac:dyDescent="0.3">
      <c r="A156">
        <v>7</v>
      </c>
      <c r="B156" t="s">
        <v>11046</v>
      </c>
      <c r="C156">
        <v>163</v>
      </c>
      <c r="D156" t="s">
        <v>11259</v>
      </c>
      <c r="E156" t="s">
        <v>8241</v>
      </c>
      <c r="F156" t="s">
        <v>10890</v>
      </c>
      <c r="G156" t="s">
        <v>453</v>
      </c>
      <c r="H156">
        <v>6</v>
      </c>
      <c r="I156" t="s">
        <v>297</v>
      </c>
      <c r="J156" t="str">
        <f>IF(Draft2018[KEEPER]="K",_xlfn.IFNA(INDEX(Draft2017[Current Contract],MATCH(Draft2018[[#This Row],[PLAYER]],Draft2017[PLAYER],0)),"Undrafted"),"")</f>
        <v/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0</v>
      </c>
    </row>
    <row r="157" spans="1:12" x14ac:dyDescent="0.3">
      <c r="A157">
        <v>7</v>
      </c>
      <c r="B157" t="s">
        <v>11046</v>
      </c>
      <c r="C157">
        <v>165</v>
      </c>
      <c r="D157" t="s">
        <v>11260</v>
      </c>
      <c r="E157" t="s">
        <v>5195</v>
      </c>
      <c r="F157" t="s">
        <v>10957</v>
      </c>
      <c r="G157" t="s">
        <v>453</v>
      </c>
      <c r="H157">
        <v>2</v>
      </c>
      <c r="I157" t="s">
        <v>297</v>
      </c>
      <c r="J157" t="str">
        <f>IF(Draft2018[KEEPER]="K",_xlfn.IFNA(INDEX(Draft2017[Current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Rookie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7</v>
      </c>
      <c r="B158" t="s">
        <v>11046</v>
      </c>
      <c r="C158">
        <v>173</v>
      </c>
      <c r="D158" t="s">
        <v>11861</v>
      </c>
      <c r="E158" t="s">
        <v>8403</v>
      </c>
      <c r="F158" t="s">
        <v>10917</v>
      </c>
      <c r="G158" t="s">
        <v>350</v>
      </c>
      <c r="H158">
        <v>5</v>
      </c>
      <c r="I158" t="s">
        <v>297</v>
      </c>
      <c r="J158" t="str">
        <f>IF(Draft2018[KEEPER]="K",_xlfn.IFNA(INDEX(Draft2017[Current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Rookie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7</v>
      </c>
      <c r="B159" t="s">
        <v>11046</v>
      </c>
      <c r="C159">
        <v>175</v>
      </c>
      <c r="D159" t="s">
        <v>11261</v>
      </c>
      <c r="E159" t="s">
        <v>10169</v>
      </c>
      <c r="F159" t="s">
        <v>354</v>
      </c>
      <c r="G159" t="s">
        <v>313</v>
      </c>
      <c r="H159">
        <v>3</v>
      </c>
      <c r="I159" t="s">
        <v>297</v>
      </c>
      <c r="J159" t="str">
        <f>IF(Draft2018[KEEPER]="K",_xlfn.IFNA(INDEX(Draft2017[Current Contract],MATCH(Draft2018[[#This Row],[PLAYER]],Draft2017[PLAYER],0)),"Undrafted"),"")</f>
        <v/>
      </c>
      <c r="K159" t="str">
        <f>IF(Draft2018[[#This Row],[KEEPER]]="K",Draft2018[[#This Row],[Last Contract]],IF(ISNA(VLOOKUP(Draft2018[[#This Row],[PLAYER]],Rookies2018[Player],1,FALSE)),"Auction","Rookie"))</f>
        <v>Rookie</v>
      </c>
      <c r="L159">
        <f>IF(Draft2018[[#This Row],[KEEPER]]="K",1+_xlfn.IFNA(INDEX(Draft2017[Net Keeper Count],MATCH(Draft2018[[#This Row],[PLAYER]],Draft2017[PLAYER],0)),0),0)</f>
        <v>0</v>
      </c>
    </row>
    <row r="160" spans="1:12" x14ac:dyDescent="0.3">
      <c r="A160">
        <v>7</v>
      </c>
      <c r="B160" t="s">
        <v>11046</v>
      </c>
      <c r="C160">
        <v>181</v>
      </c>
      <c r="D160" t="s">
        <v>11262</v>
      </c>
      <c r="E160" t="s">
        <v>2780</v>
      </c>
      <c r="F160" t="s">
        <v>373</v>
      </c>
      <c r="G160" t="s">
        <v>350</v>
      </c>
      <c r="H160">
        <v>3</v>
      </c>
      <c r="I160" t="s">
        <v>297</v>
      </c>
      <c r="J160" t="str">
        <f>IF(Draft2018[KEEPER]="K",_xlfn.IFNA(INDEX(Draft2017[Current Contract],MATCH(Draft2018[[#This Row],[PLAYER]],Draft2017[PLAYER],0)),"Undrafted"),"")</f>
        <v/>
      </c>
      <c r="K160" t="str">
        <f>IF(Draft2018[[#This Row],[KEEPER]]="K",Draft2018[[#This Row],[Last Contract]],IF(ISNA(VLOOKUP(Draft2018[[#This Row],[PLAYER]],Rookies2018[Player],1,FALSE)),"Auction","Rookie"))</f>
        <v>Rookie</v>
      </c>
      <c r="L160">
        <f>IF(Draft2018[[#This Row],[KEEPER]]="K",1+_xlfn.IFNA(INDEX(Draft2017[Net Keeper Count],MATCH(Draft2018[[#This Row],[PLAYER]],Draft2017[PLAYER],0)),0),0)</f>
        <v>0</v>
      </c>
    </row>
    <row r="161" spans="1:12" x14ac:dyDescent="0.3">
      <c r="A161">
        <v>7</v>
      </c>
      <c r="B161" t="s">
        <v>11046</v>
      </c>
      <c r="C161">
        <v>183</v>
      </c>
      <c r="D161" t="s">
        <v>11263</v>
      </c>
      <c r="E161" t="s">
        <v>482</v>
      </c>
      <c r="F161" t="s">
        <v>10910</v>
      </c>
      <c r="G161" t="s">
        <v>350</v>
      </c>
      <c r="H161">
        <v>5</v>
      </c>
      <c r="I161" t="s">
        <v>297</v>
      </c>
      <c r="J161" t="str">
        <f>IF(Draft2018[KEEPER]="K",_xlfn.IFNA(INDEX(Draft2017[Current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7</v>
      </c>
      <c r="B162" t="s">
        <v>11046</v>
      </c>
      <c r="C162">
        <v>185</v>
      </c>
      <c r="D162" t="s">
        <v>11264</v>
      </c>
      <c r="E162" t="s">
        <v>9557</v>
      </c>
      <c r="F162" t="s">
        <v>10961</v>
      </c>
      <c r="G162" t="s">
        <v>323</v>
      </c>
      <c r="H162">
        <v>4</v>
      </c>
      <c r="I162" t="s">
        <v>297</v>
      </c>
      <c r="J162" t="str">
        <f>IF(Draft2018[KEEPER]="K",_xlfn.IFNA(INDEX(Draft2017[Current Contract],MATCH(Draft2018[[#This Row],[PLAYER]],Draft2017[PLAYER],0)),"Undrafted"),"")</f>
        <v/>
      </c>
      <c r="K162" t="str">
        <f>IF(Draft2018[[#This Row],[KEEPER]]="K",Draft2018[[#This Row],[Last Contract]],IF(ISNA(VLOOKUP(Draft2018[[#This Row],[PLAYER]],Rookies2018[Player],1,FALSE)),"Auction","Rookie"))</f>
        <v>Rookie</v>
      </c>
      <c r="L162">
        <f>IF(Draft2018[[#This Row],[KEEPER]]="K",1+_xlfn.IFNA(INDEX(Draft2017[Net Keeper Count],MATCH(Draft2018[[#This Row],[PLAYER]],Draft2017[PLAYER],0)),0),0)</f>
        <v>0</v>
      </c>
    </row>
    <row r="163" spans="1:12" x14ac:dyDescent="0.3">
      <c r="A163">
        <v>7</v>
      </c>
      <c r="B163" t="s">
        <v>11046</v>
      </c>
      <c r="C163">
        <v>190</v>
      </c>
      <c r="D163" t="s">
        <v>11265</v>
      </c>
      <c r="E163" t="s">
        <v>6406</v>
      </c>
      <c r="F163" t="s">
        <v>10912</v>
      </c>
      <c r="G163" t="s">
        <v>350</v>
      </c>
      <c r="H163">
        <v>3</v>
      </c>
      <c r="I163" t="s">
        <v>297</v>
      </c>
      <c r="J163" t="str">
        <f>IF(Draft2018[KEEPER]="K",_xlfn.IFNA(INDEX(Draft2017[Current Contract],MATCH(Draft2018[[#This Row],[PLAYER]],Draft2017[PLAYER],0)),"Undrafted"),"")</f>
        <v/>
      </c>
      <c r="K163" t="str">
        <f>IF(Draft2018[[#This Row],[KEEPER]]="K",Draft2018[[#This Row],[Last Contract]],IF(ISNA(VLOOKUP(Draft2018[[#This Row],[PLAYER]],Rookies2018[Player],1,FALSE)),"Auction","Rookie"))</f>
        <v>Rookie</v>
      </c>
      <c r="L163">
        <f>IF(Draft2018[[#This Row],[KEEPER]]="K",1+_xlfn.IFNA(INDEX(Draft2017[Net Keeper Count],MATCH(Draft2018[[#This Row],[PLAYER]],Draft2017[PLAYER],0)),0),0)</f>
        <v>0</v>
      </c>
    </row>
    <row r="164" spans="1:12" x14ac:dyDescent="0.3">
      <c r="A164">
        <v>7</v>
      </c>
      <c r="B164" t="s">
        <v>11046</v>
      </c>
      <c r="C164">
        <v>193</v>
      </c>
      <c r="D164" t="s">
        <v>11266</v>
      </c>
      <c r="E164" t="s">
        <v>2041</v>
      </c>
      <c r="F164" t="s">
        <v>10925</v>
      </c>
      <c r="G164" t="s">
        <v>453</v>
      </c>
      <c r="H164">
        <v>4</v>
      </c>
      <c r="I164" t="s">
        <v>297</v>
      </c>
      <c r="J164" t="str">
        <f>IF(Draft2018[KEEPER]="K",_xlfn.IFNA(INDEX(Draft2017[Current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Rookie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7</v>
      </c>
      <c r="B165" t="s">
        <v>11046</v>
      </c>
      <c r="C165">
        <v>201</v>
      </c>
      <c r="D165" t="s">
        <v>10999</v>
      </c>
      <c r="E165" t="s">
        <v>9341</v>
      </c>
      <c r="F165" t="s">
        <v>573</v>
      </c>
      <c r="G165" t="s">
        <v>350</v>
      </c>
      <c r="H165">
        <v>38</v>
      </c>
      <c r="I165" t="s">
        <v>297</v>
      </c>
      <c r="J165" t="str">
        <f>IF(Draft2018[KEEPER]="K",_xlfn.IFNA(INDEX(Draft2017[Current Contract],MATCH(Draft2018[[#This Row],[PLAYER]],Draft2017[PLAYER],0)),"Undrafted"),"")</f>
        <v/>
      </c>
      <c r="K165" t="str">
        <f>IF(Draft2018[[#This Row],[KEEPER]]="K",Draft2018[[#This Row],[Last Contract]],IF(ISNA(VLOOKUP(Draft2018[[#This Row],[PLAYER]],Rookies2018[Player],1,FALSE)),"Auction","Rookie"))</f>
        <v>Auction</v>
      </c>
      <c r="L165">
        <f>IF(Draft2018[[#This Row],[KEEPER]]="K",1+_xlfn.IFNA(INDEX(Draft2017[Net Keeper Count],MATCH(Draft2018[[#This Row],[PLAYER]],Draft2017[PLAYER],0)),0),0)</f>
        <v>0</v>
      </c>
    </row>
    <row r="166" spans="1:12" x14ac:dyDescent="0.3">
      <c r="A166">
        <v>7</v>
      </c>
      <c r="B166" t="s">
        <v>11046</v>
      </c>
      <c r="C166">
        <v>203</v>
      </c>
      <c r="D166" t="s">
        <v>11267</v>
      </c>
      <c r="E166" t="s">
        <v>11268</v>
      </c>
      <c r="F166" t="s">
        <v>10882</v>
      </c>
      <c r="G166" t="s">
        <v>350</v>
      </c>
      <c r="H166">
        <v>1</v>
      </c>
      <c r="I166" t="s">
        <v>297</v>
      </c>
      <c r="J166" t="str">
        <f>IF(Draft2018[KEEPER]="K",_xlfn.IFNA(INDEX(Draft2017[Current Contract],MATCH(Draft2018[[#This Row],[PLAYER]],Draft2017[PLAYER],0)),"Undrafted"),"")</f>
        <v/>
      </c>
      <c r="K166" t="str">
        <f>IF(Draft2018[[#This Row],[KEEPER]]="K",Draft2018[[#This Row],[Last Contract]],IF(ISNA(VLOOKUP(Draft2018[[#This Row],[PLAYER]],Rookies2018[Player],1,FALSE)),"Auction","Rookie"))</f>
        <v>Rookie</v>
      </c>
      <c r="L166">
        <f>IF(Draft2018[[#This Row],[KEEPER]]="K",1+_xlfn.IFNA(INDEX(Draft2017[Net Keeper Count],MATCH(Draft2018[[#This Row],[PLAYER]],Draft2017[PLAYER],0)),0),0)</f>
        <v>0</v>
      </c>
    </row>
    <row r="167" spans="1:12" x14ac:dyDescent="0.3">
      <c r="A167">
        <v>7</v>
      </c>
      <c r="B167" t="s">
        <v>11046</v>
      </c>
      <c r="C167">
        <v>205</v>
      </c>
      <c r="D167" t="s">
        <v>11047</v>
      </c>
      <c r="E167" t="s">
        <v>4969</v>
      </c>
      <c r="F167" t="s">
        <v>10910</v>
      </c>
      <c r="G167" t="s">
        <v>350</v>
      </c>
      <c r="H167">
        <v>89</v>
      </c>
      <c r="I167" t="s">
        <v>297</v>
      </c>
      <c r="J167" t="str">
        <f>IF(Draft2018[KEEPER]="K",_xlfn.IFNA(INDEX(Draft2017[Current Contract],MATCH(Draft2018[[#This Row],[PLAYER]],Draft2017[PLAYER],0)),"Undrafted"),"")</f>
        <v/>
      </c>
      <c r="K167" t="str">
        <f>IF(Draft2018[[#This Row],[KEEPER]]="K",Draft2018[[#This Row],[Last Contract]],IF(ISNA(VLOOKUP(Draft2018[[#This Row],[PLAYER]],Rookies2018[Player],1,FALSE)),"Auction","Rookie"))</f>
        <v>Auction</v>
      </c>
      <c r="L167">
        <f>IF(Draft2018[[#This Row],[KEEPER]]="K",1+_xlfn.IFNA(INDEX(Draft2017[Net Keeper Count],MATCH(Draft2018[[#This Row],[PLAYER]],Draft2017[PLAYER],0)),0),0)</f>
        <v>0</v>
      </c>
    </row>
    <row r="168" spans="1:12" x14ac:dyDescent="0.3">
      <c r="A168">
        <v>7</v>
      </c>
      <c r="B168" t="s">
        <v>11046</v>
      </c>
      <c r="C168">
        <v>207</v>
      </c>
      <c r="D168" t="s">
        <v>11048</v>
      </c>
      <c r="E168" t="s">
        <v>2398</v>
      </c>
      <c r="F168" t="s">
        <v>10929</v>
      </c>
      <c r="G168" t="s">
        <v>453</v>
      </c>
      <c r="H168">
        <v>37</v>
      </c>
      <c r="I168" t="s">
        <v>297</v>
      </c>
      <c r="J168" t="str">
        <f>IF(Draft2018[KEEPER]="K",_xlfn.IFNA(INDEX(Draft2017[Current Contract],MATCH(Draft2018[[#This Row],[PLAYER]],Draft2017[PLAYER],0)),"Undrafted"),"")</f>
        <v/>
      </c>
      <c r="K168" t="str">
        <f>IF(Draft2018[[#This Row],[KEEPER]]="K",Draft2018[[#This Row],[Last Contract]],IF(ISNA(VLOOKUP(Draft2018[[#This Row],[PLAYER]],Rookies2018[Player],1,FALSE)),"Auction","Rookie"))</f>
        <v>Auction</v>
      </c>
      <c r="L168">
        <f>IF(Draft2018[[#This Row],[KEEPER]]="K",1+_xlfn.IFNA(INDEX(Draft2017[Net Keeper Count],MATCH(Draft2018[[#This Row],[PLAYER]],Draft2017[PLAYER],0)),0),0)</f>
        <v>0</v>
      </c>
    </row>
    <row r="169" spans="1:12" x14ac:dyDescent="0.3">
      <c r="A169">
        <v>7</v>
      </c>
      <c r="B169" t="s">
        <v>11046</v>
      </c>
      <c r="C169">
        <v>218</v>
      </c>
      <c r="D169" t="s">
        <v>11023</v>
      </c>
      <c r="E169" t="s">
        <v>4057</v>
      </c>
      <c r="F169" t="s">
        <v>354</v>
      </c>
      <c r="G169" t="s">
        <v>453</v>
      </c>
      <c r="H169">
        <v>7</v>
      </c>
      <c r="I169" t="s">
        <v>297</v>
      </c>
      <c r="J169" t="str">
        <f>IF(Draft2018[KEEPER]="K",_xlfn.IFNA(INDEX(Draft2017[Current Contract],MATCH(Draft2018[[#This Row],[PLAYER]],Draft2017[PLAYER],0)),"Undrafted"),"")</f>
        <v/>
      </c>
      <c r="K169" t="str">
        <f>IF(Draft2018[[#This Row],[KEEPER]]="K",Draft2018[[#This Row],[Last Contract]],IF(ISNA(VLOOKUP(Draft2018[[#This Row],[PLAYER]],Rookies2018[Player],1,FALSE)),"Auction","Rookie"))</f>
        <v>Auction</v>
      </c>
      <c r="L169">
        <f>IF(Draft2018[[#This Row],[KEEPER]]="K",1+_xlfn.IFNA(INDEX(Draft2017[Net Keeper Count],MATCH(Draft2018[[#This Row],[PLAYER]],Draft2017[PLAYER],0)),0),0)</f>
        <v>0</v>
      </c>
    </row>
    <row r="170" spans="1:12" x14ac:dyDescent="0.3">
      <c r="A170">
        <v>8</v>
      </c>
      <c r="B170" t="s">
        <v>11070</v>
      </c>
      <c r="C170">
        <v>9</v>
      </c>
      <c r="D170" t="s">
        <v>11083</v>
      </c>
      <c r="E170" t="s">
        <v>9744</v>
      </c>
      <c r="F170" t="s">
        <v>10884</v>
      </c>
      <c r="G170" t="s">
        <v>453</v>
      </c>
      <c r="H170">
        <v>24</v>
      </c>
      <c r="I170" t="s">
        <v>439</v>
      </c>
      <c r="J170" t="str">
        <f>IF(Draft2018[KEEPER]="K",_xlfn.IFNA(INDEX(Draft2017[Current Contract],MATCH(Draft2018[[#This Row],[PLAYER]],Draft2017[PLAYER],0)),"Undrafted"),"")</f>
        <v>Rookie</v>
      </c>
      <c r="K170" t="str">
        <f>IF(Draft2018[[#This Row],[KEEPER]]="K",Draft2018[[#This Row],[Last Contract]],IF(ISNA(VLOOKUP(Draft2018[[#This Row],[PLAYER]],Rookies2018[Player],1,FALSE)),"Auction","Rookie"))</f>
        <v>Rookie</v>
      </c>
      <c r="L170">
        <f>IF(Draft2018[[#This Row],[KEEPER]]="K",1+_xlfn.IFNA(INDEX(Draft2017[Net Keeper Count],MATCH(Draft2018[[#This Row],[PLAYER]],Draft2017[PLAYER],0)),0),0)</f>
        <v>1</v>
      </c>
    </row>
    <row r="171" spans="1:12" x14ac:dyDescent="0.3">
      <c r="A171">
        <v>8</v>
      </c>
      <c r="B171" t="s">
        <v>11070</v>
      </c>
      <c r="C171">
        <v>19</v>
      </c>
      <c r="D171" t="s">
        <v>11087</v>
      </c>
      <c r="E171" t="s">
        <v>7933</v>
      </c>
      <c r="F171" t="s">
        <v>491</v>
      </c>
      <c r="G171" t="s">
        <v>323</v>
      </c>
      <c r="H171">
        <v>60</v>
      </c>
      <c r="I171" t="s">
        <v>439</v>
      </c>
      <c r="J171" t="str">
        <f>IF(Draft2018[KEEPER]="K",_xlfn.IFNA(INDEX(Draft2017[Current Contract],MATCH(Draft2018[[#This Row],[PLAYER]],Draft2017[PLAYER],0)),"Undrafted"),"")</f>
        <v>Auction</v>
      </c>
      <c r="K171" t="str">
        <f>IF(Draft2018[[#This Row],[KEEPER]]="K",Draft2018[[#This Row],[Last Contract]],IF(ISNA(VLOOKUP(Draft2018[[#This Row],[PLAYER]],Rookies2018[Player],1,FALSE)),"Auction","Rookie"))</f>
        <v>Auction</v>
      </c>
      <c r="L171">
        <f>IF(Draft2018[[#This Row],[KEEPER]]="K",1+_xlfn.IFNA(INDEX(Draft2017[Net Keeper Count],MATCH(Draft2018[[#This Row],[PLAYER]],Draft2017[PLAYER],0)),0),0)</f>
        <v>1</v>
      </c>
    </row>
    <row r="172" spans="1:12" x14ac:dyDescent="0.3">
      <c r="A172">
        <v>8</v>
      </c>
      <c r="B172" t="s">
        <v>11070</v>
      </c>
      <c r="C172">
        <v>29</v>
      </c>
      <c r="D172" t="s">
        <v>11269</v>
      </c>
      <c r="E172" t="s">
        <v>4140</v>
      </c>
      <c r="F172" t="s">
        <v>10971</v>
      </c>
      <c r="G172" t="s">
        <v>350</v>
      </c>
      <c r="H172">
        <v>74</v>
      </c>
      <c r="I172" t="s">
        <v>439</v>
      </c>
      <c r="J172" t="str">
        <f>IF(Draft2018[KEEPER]="K",_xlfn.IFNA(INDEX(Draft2017[Current Contract],MATCH(Draft2018[[#This Row],[PLAYER]],Draft2017[PLAYER],0)),"Undrafted"),"")</f>
        <v>Auction</v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1</v>
      </c>
    </row>
    <row r="173" spans="1:12" x14ac:dyDescent="0.3">
      <c r="A173">
        <v>8</v>
      </c>
      <c r="B173" t="s">
        <v>11070</v>
      </c>
      <c r="C173">
        <v>39</v>
      </c>
      <c r="D173" t="s">
        <v>11858</v>
      </c>
      <c r="E173" t="s">
        <v>3915</v>
      </c>
      <c r="F173" t="s">
        <v>10925</v>
      </c>
      <c r="G173" t="s">
        <v>350</v>
      </c>
      <c r="H173">
        <v>8</v>
      </c>
      <c r="I173" t="s">
        <v>439</v>
      </c>
      <c r="J173" t="str">
        <f>IF(Draft2018[KEEPER]="K",_xlfn.IFNA(INDEX(Draft2017[Current Contract],MATCH(Draft2018[[#This Row],[PLAYER]],Draft2017[PLAYER],0)),"Undrafted"),"")</f>
        <v>Auction</v>
      </c>
      <c r="K173" t="str">
        <f>IF(Draft2018[[#This Row],[KEEPER]]="K",Draft2018[[#This Row],[Last Contract]],IF(ISNA(VLOOKUP(Draft2018[[#This Row],[PLAYER]],Rookies2018[Player],1,FALSE)),"Auction","Rookie"))</f>
        <v>Auction</v>
      </c>
      <c r="L173">
        <f>IF(Draft2018[[#This Row],[KEEPER]]="K",1+_xlfn.IFNA(INDEX(Draft2017[Net Keeper Count],MATCH(Draft2018[[#This Row],[PLAYER]],Draft2017[PLAYER],0)),0),0)</f>
        <v>1</v>
      </c>
    </row>
    <row r="174" spans="1:12" x14ac:dyDescent="0.3">
      <c r="A174">
        <v>8</v>
      </c>
      <c r="B174" t="s">
        <v>11070</v>
      </c>
      <c r="C174">
        <v>49</v>
      </c>
      <c r="D174" t="s">
        <v>11089</v>
      </c>
      <c r="E174" t="s">
        <v>7479</v>
      </c>
      <c r="F174" t="s">
        <v>10878</v>
      </c>
      <c r="G174" t="s">
        <v>350</v>
      </c>
      <c r="H174">
        <v>34</v>
      </c>
      <c r="I174" t="s">
        <v>439</v>
      </c>
      <c r="J174" t="str">
        <f>IF(Draft2018[KEEPER]="K",_xlfn.IFNA(INDEX(Draft2017[Current Contract],MATCH(Draft2018[[#This Row],[PLAYER]],Draft2017[PLAYER],0)),"Undrafted"),"")</f>
        <v>Auction</v>
      </c>
      <c r="K174" t="str">
        <f>IF(Draft2018[[#This Row],[KEEPER]]="K",Draft2018[[#This Row],[Last Contract]],IF(ISNA(VLOOKUP(Draft2018[[#This Row],[PLAYER]],Rookies2018[Player],1,FALSE)),"Auction","Rookie"))</f>
        <v>Auction</v>
      </c>
      <c r="L174">
        <f>IF(Draft2018[[#This Row],[KEEPER]]="K",1+_xlfn.IFNA(INDEX(Draft2017[Net Keeper Count],MATCH(Draft2018[[#This Row],[PLAYER]],Draft2017[PLAYER],0)),0),0)</f>
        <v>1</v>
      </c>
    </row>
    <row r="175" spans="1:12" x14ac:dyDescent="0.3">
      <c r="A175">
        <v>8</v>
      </c>
      <c r="B175" t="s">
        <v>11070</v>
      </c>
      <c r="C175">
        <v>59</v>
      </c>
      <c r="D175" t="s">
        <v>11076</v>
      </c>
      <c r="E175" t="s">
        <v>7695</v>
      </c>
      <c r="F175" t="s">
        <v>10876</v>
      </c>
      <c r="G175" t="s">
        <v>453</v>
      </c>
      <c r="H175">
        <v>17</v>
      </c>
      <c r="I175" t="s">
        <v>439</v>
      </c>
      <c r="J175" t="str">
        <f>IF(Draft2018[KEEPER]="K",_xlfn.IFNA(INDEX(Draft2017[Current Contract],MATCH(Draft2018[[#This Row],[PLAYER]],Draft2017[PLAYER],0)),"Undrafted"),"")</f>
        <v>Rookie</v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2</v>
      </c>
    </row>
    <row r="176" spans="1:12" x14ac:dyDescent="0.3">
      <c r="A176">
        <v>8</v>
      </c>
      <c r="B176" t="s">
        <v>11070</v>
      </c>
      <c r="C176">
        <v>69</v>
      </c>
      <c r="D176" t="s">
        <v>11071</v>
      </c>
      <c r="E176" t="s">
        <v>10553</v>
      </c>
      <c r="F176" t="s">
        <v>539</v>
      </c>
      <c r="G176" t="s">
        <v>350</v>
      </c>
      <c r="H176">
        <v>2</v>
      </c>
      <c r="I176" t="s">
        <v>439</v>
      </c>
      <c r="J176" t="str">
        <f>IF(Draft2018[KEEPER]="K",_xlfn.IFNA(INDEX(Draft2017[Current Contract],MATCH(Draft2018[[#This Row],[PLAYER]],Draft2017[PLAYER],0)),"Undrafted"),"")</f>
        <v>Auction</v>
      </c>
      <c r="K176" t="str">
        <f>IF(Draft2018[[#This Row],[KEEPER]]="K",Draft2018[[#This Row],[Last Contract]],IF(ISNA(VLOOKUP(Draft2018[[#This Row],[PLAYER]],Rookies2018[Player],1,FALSE)),"Auction","Rookie"))</f>
        <v>Auction</v>
      </c>
      <c r="L176">
        <f>IF(Draft2018[[#This Row],[KEEPER]]="K",1+_xlfn.IFNA(INDEX(Draft2017[Net Keeper Count],MATCH(Draft2018[[#This Row],[PLAYER]],Draft2017[PLAYER],0)),0),0)</f>
        <v>2</v>
      </c>
    </row>
    <row r="177" spans="1:12" x14ac:dyDescent="0.3">
      <c r="A177">
        <v>8</v>
      </c>
      <c r="B177" t="s">
        <v>11070</v>
      </c>
      <c r="C177">
        <v>79</v>
      </c>
      <c r="D177" t="s">
        <v>11090</v>
      </c>
      <c r="E177" t="s">
        <v>10795</v>
      </c>
      <c r="F177" t="s">
        <v>10894</v>
      </c>
      <c r="G177" t="s">
        <v>313</v>
      </c>
      <c r="H177">
        <v>18</v>
      </c>
      <c r="I177" t="s">
        <v>439</v>
      </c>
      <c r="J177" t="str">
        <f>IF(Draft2018[KEEPER]="K",_xlfn.IFNA(INDEX(Draft2017[Current Contract],MATCH(Draft2018[[#This Row],[PLAYER]],Draft2017[PLAYER],0)),"Undrafted"),"")</f>
        <v>Auction</v>
      </c>
      <c r="K177" t="str">
        <f>IF(Draft2018[[#This Row],[KEEPER]]="K",Draft2018[[#This Row],[Last Contract]],IF(ISNA(VLOOKUP(Draft2018[[#This Row],[PLAYER]],Rookies2018[Player],1,FALSE)),"Auction","Rookie"))</f>
        <v>Auction</v>
      </c>
      <c r="L177">
        <f>IF(Draft2018[[#This Row],[KEEPER]]="K",1+_xlfn.IFNA(INDEX(Draft2017[Net Keeper Count],MATCH(Draft2018[[#This Row],[PLAYER]],Draft2017[PLAYER],0)),0),0)</f>
        <v>1</v>
      </c>
    </row>
    <row r="178" spans="1:12" x14ac:dyDescent="0.3">
      <c r="A178">
        <v>8</v>
      </c>
      <c r="B178" t="s">
        <v>11070</v>
      </c>
      <c r="C178">
        <v>89</v>
      </c>
      <c r="D178" t="s">
        <v>11074</v>
      </c>
      <c r="E178" t="s">
        <v>5491</v>
      </c>
      <c r="F178" t="s">
        <v>10884</v>
      </c>
      <c r="G178" t="s">
        <v>323</v>
      </c>
      <c r="H178">
        <v>4</v>
      </c>
      <c r="I178" t="s">
        <v>439</v>
      </c>
      <c r="J178" t="str">
        <f>IF(Draft2018[KEEPER]="K",_xlfn.IFNA(INDEX(Draft2017[Current Contract],MATCH(Draft2018[[#This Row],[PLAYER]],Draft2017[PLAYER],0)),"Undrafted"),"")</f>
        <v>Auction</v>
      </c>
      <c r="K178" t="str">
        <f>IF(Draft2018[[#This Row],[KEEPER]]="K",Draft2018[[#This Row],[Last Contract]],IF(ISNA(VLOOKUP(Draft2018[[#This Row],[PLAYER]],Rookies2018[Player],1,FALSE)),"Auction","Rookie"))</f>
        <v>Auction</v>
      </c>
      <c r="L178">
        <f>IF(Draft2018[[#This Row],[KEEPER]]="K",1+_xlfn.IFNA(INDEX(Draft2017[Net Keeper Count],MATCH(Draft2018[[#This Row],[PLAYER]],Draft2017[PLAYER],0)),0),0)</f>
        <v>2</v>
      </c>
    </row>
    <row r="179" spans="1:12" x14ac:dyDescent="0.3">
      <c r="A179">
        <v>8</v>
      </c>
      <c r="B179" t="s">
        <v>11070</v>
      </c>
      <c r="C179">
        <v>99</v>
      </c>
      <c r="D179" t="s">
        <v>11092</v>
      </c>
      <c r="E179" t="s">
        <v>7422</v>
      </c>
      <c r="F179" t="s">
        <v>10897</v>
      </c>
      <c r="G179" t="s">
        <v>453</v>
      </c>
      <c r="H179">
        <v>4</v>
      </c>
      <c r="I179" t="s">
        <v>439</v>
      </c>
      <c r="J179" t="str">
        <f>IF(Draft2018[KEEPER]="K",_xlfn.IFNA(INDEX(Draft2017[Current Contract],MATCH(Draft2018[[#This Row],[PLAYER]],Draft2017[PLAYER],0)),"Undrafted"),"")</f>
        <v>Auction</v>
      </c>
      <c r="K179" t="str">
        <f>IF(Draft2018[[#This Row],[KEEPER]]="K",Draft2018[[#This Row],[Last Contract]],IF(ISNA(VLOOKUP(Draft2018[[#This Row],[PLAYER]],Rookies2018[Player],1,FALSE)),"Auction","Rookie"))</f>
        <v>Auction</v>
      </c>
      <c r="L179">
        <f>IF(Draft2018[[#This Row],[KEEPER]]="K",1+_xlfn.IFNA(INDEX(Draft2017[Net Keeper Count],MATCH(Draft2018[[#This Row],[PLAYER]],Draft2017[PLAYER],0)),0),0)</f>
        <v>1</v>
      </c>
    </row>
    <row r="180" spans="1:12" x14ac:dyDescent="0.3">
      <c r="A180">
        <v>8</v>
      </c>
      <c r="B180" t="s">
        <v>11070</v>
      </c>
      <c r="C180">
        <v>107</v>
      </c>
      <c r="D180" t="s">
        <v>11085</v>
      </c>
      <c r="E180" t="s">
        <v>2045</v>
      </c>
      <c r="F180" t="s">
        <v>308</v>
      </c>
      <c r="G180" t="s">
        <v>313</v>
      </c>
      <c r="H180">
        <v>3</v>
      </c>
      <c r="I180" t="s">
        <v>439</v>
      </c>
      <c r="J180" t="str">
        <f>IF(Draft2018[KEEPER]="K",_xlfn.IFNA(INDEX(Draft2017[Current Contract],MATCH(Draft2018[[#This Row],[PLAYER]],Draft2017[PLAYER],0)),"Undrafted"),"")</f>
        <v>Rookie</v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1</v>
      </c>
    </row>
    <row r="181" spans="1:12" x14ac:dyDescent="0.3">
      <c r="A181">
        <v>8</v>
      </c>
      <c r="B181" t="s">
        <v>11070</v>
      </c>
      <c r="C181">
        <v>115</v>
      </c>
      <c r="D181" t="s">
        <v>11080</v>
      </c>
      <c r="E181" t="s">
        <v>4921</v>
      </c>
      <c r="F181" t="s">
        <v>539</v>
      </c>
      <c r="G181" t="s">
        <v>313</v>
      </c>
      <c r="H181">
        <v>1</v>
      </c>
      <c r="I181" t="s">
        <v>439</v>
      </c>
      <c r="J181" t="str">
        <f>IF(Draft2018[KEEPER]="K",_xlfn.IFNA(INDEX(Draft2017[Current Contract],MATCH(Draft2018[[#This Row],[PLAYER]],Draft2017[PLAYER],0)),"Undrafted"),"")</f>
        <v>Auction</v>
      </c>
      <c r="K181" t="str">
        <f>IF(Draft2018[[#This Row],[KEEPER]]="K",Draft2018[[#This Row],[Last Contract]],IF(ISNA(VLOOKUP(Draft2018[[#This Row],[PLAYER]],Rookies2018[Player],1,FALSE)),"Auction","Rookie"))</f>
        <v>Auction</v>
      </c>
      <c r="L181">
        <f>IF(Draft2018[[#This Row],[KEEPER]]="K",1+_xlfn.IFNA(INDEX(Draft2017[Net Keeper Count],MATCH(Draft2018[[#This Row],[PLAYER]],Draft2017[PLAYER],0)),0),0)</f>
        <v>2</v>
      </c>
    </row>
    <row r="182" spans="1:12" x14ac:dyDescent="0.3">
      <c r="A182">
        <v>8</v>
      </c>
      <c r="B182" t="s">
        <v>11070</v>
      </c>
      <c r="C182">
        <v>123</v>
      </c>
      <c r="D182" t="s">
        <v>11073</v>
      </c>
      <c r="E182" t="s">
        <v>6074</v>
      </c>
      <c r="F182" t="s">
        <v>10878</v>
      </c>
      <c r="G182" t="s">
        <v>350</v>
      </c>
      <c r="H182">
        <v>1</v>
      </c>
      <c r="I182" t="s">
        <v>439</v>
      </c>
      <c r="J182" t="str">
        <f>IF(Draft2018[KEEPER]="K",_xlfn.IFNA(INDEX(Draft2017[Current Contract],MATCH(Draft2018[[#This Row],[PLAYER]],Draft2017[PLAYER],0)),"Undrafted"),"")</f>
        <v>Auction</v>
      </c>
      <c r="K182" t="str">
        <f>IF(Draft2018[[#This Row],[KEEPER]]="K",Draft2018[[#This Row],[Last Contract]],IF(ISNA(VLOOKUP(Draft2018[[#This Row],[PLAYER]],Rookies2018[Player],1,FALSE)),"Auction","Rookie"))</f>
        <v>Auction</v>
      </c>
      <c r="L182">
        <f>IF(Draft2018[[#This Row],[KEEPER]]="K",1+_xlfn.IFNA(INDEX(Draft2017[Net Keeper Count],MATCH(Draft2018[[#This Row],[PLAYER]],Draft2017[PLAYER],0)),0),0)</f>
        <v>2</v>
      </c>
    </row>
    <row r="183" spans="1:12" x14ac:dyDescent="0.3">
      <c r="A183">
        <v>8</v>
      </c>
      <c r="B183" t="s">
        <v>11070</v>
      </c>
      <c r="C183">
        <v>130</v>
      </c>
      <c r="D183" t="s">
        <v>11086</v>
      </c>
      <c r="E183" t="s">
        <v>2679</v>
      </c>
      <c r="F183" t="s">
        <v>10876</v>
      </c>
      <c r="G183" t="s">
        <v>350</v>
      </c>
      <c r="H183">
        <v>3</v>
      </c>
      <c r="I183" t="s">
        <v>439</v>
      </c>
      <c r="J183" t="str">
        <f>IF(Draft2018[KEEPER]="K",_xlfn.IFNA(INDEX(Draft2017[Current Contract],MATCH(Draft2018[[#This Row],[PLAYER]],Draft2017[PLAYER],0)),"Undrafted"),"")</f>
        <v>Rookie</v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1</v>
      </c>
    </row>
    <row r="184" spans="1:12" x14ac:dyDescent="0.3">
      <c r="A184">
        <v>8</v>
      </c>
      <c r="B184" t="s">
        <v>11070</v>
      </c>
      <c r="C184">
        <v>137</v>
      </c>
      <c r="D184" t="s">
        <v>11082</v>
      </c>
      <c r="E184" t="s">
        <v>6736</v>
      </c>
      <c r="F184" t="s">
        <v>10917</v>
      </c>
      <c r="G184" t="s">
        <v>439</v>
      </c>
      <c r="H184">
        <v>1</v>
      </c>
      <c r="I184" t="s">
        <v>439</v>
      </c>
      <c r="J184" t="str">
        <f>IF(Draft2018[KEEPER]="K",_xlfn.IFNA(INDEX(Draft2017[Current Contract],MATCH(Draft2018[[#This Row],[PLAYER]],Draft2017[PLAYER],0)),"Undrafted"),"")</f>
        <v>Auction</v>
      </c>
      <c r="K184" t="str">
        <f>IF(Draft2018[[#This Row],[KEEPER]]="K",Draft2018[[#This Row],[Last Contract]],IF(ISNA(VLOOKUP(Draft2018[[#This Row],[PLAYER]],Rookies2018[Player],1,FALSE)),"Auction","Rookie"))</f>
        <v>Auction</v>
      </c>
      <c r="L184">
        <f>IF(Draft2018[[#This Row],[KEEPER]]="K",1+_xlfn.IFNA(INDEX(Draft2017[Net Keeper Count],MATCH(Draft2018[[#This Row],[PLAYER]],Draft2017[PLAYER],0)),0),0)</f>
        <v>2</v>
      </c>
    </row>
    <row r="185" spans="1:12" x14ac:dyDescent="0.3">
      <c r="A185">
        <v>8</v>
      </c>
      <c r="B185" t="s">
        <v>11070</v>
      </c>
      <c r="C185">
        <v>142</v>
      </c>
      <c r="D185" t="s">
        <v>11075</v>
      </c>
      <c r="E185" t="s">
        <v>8464</v>
      </c>
      <c r="F185" t="s">
        <v>10925</v>
      </c>
      <c r="G185" t="s">
        <v>453</v>
      </c>
      <c r="H185">
        <v>2</v>
      </c>
      <c r="I185" t="s">
        <v>439</v>
      </c>
      <c r="J185" t="str">
        <f>IF(Draft2018[KEEPER]="K",_xlfn.IFNA(INDEX(Draft2017[Current Contract],MATCH(Draft2018[[#This Row],[PLAYER]],Draft2017[PLAYER],0)),"Undrafted"),"")</f>
        <v>Auction</v>
      </c>
      <c r="K185" t="str">
        <f>IF(Draft2018[[#This Row],[KEEPER]]="K",Draft2018[[#This Row],[Last Contract]],IF(ISNA(VLOOKUP(Draft2018[[#This Row],[PLAYER]],Rookies2018[Player],1,FALSE)),"Auction","Rookie"))</f>
        <v>Auction</v>
      </c>
      <c r="L185">
        <f>IF(Draft2018[[#This Row],[KEEPER]]="K",1+_xlfn.IFNA(INDEX(Draft2017[Net Keeper Count],MATCH(Draft2018[[#This Row],[PLAYER]],Draft2017[PLAYER],0)),0),0)</f>
        <v>2</v>
      </c>
    </row>
    <row r="186" spans="1:12" x14ac:dyDescent="0.3">
      <c r="A186">
        <v>8</v>
      </c>
      <c r="B186" t="s">
        <v>11070</v>
      </c>
      <c r="C186">
        <v>147</v>
      </c>
      <c r="D186" t="s">
        <v>11270</v>
      </c>
      <c r="E186" t="s">
        <v>5924</v>
      </c>
      <c r="F186" t="s">
        <v>373</v>
      </c>
      <c r="G186" t="s">
        <v>350</v>
      </c>
      <c r="H186">
        <v>28</v>
      </c>
      <c r="I186" t="s">
        <v>439</v>
      </c>
      <c r="J186" t="str">
        <f>IF(Draft2018[KEEPER]="K",_xlfn.IFNA(INDEX(Draft2017[Current Contract],MATCH(Draft2018[[#This Row],[PLAYER]],Draft2017[PLAYER],0)),"Undrafted"),"")</f>
        <v>Auction</v>
      </c>
      <c r="K186" t="str">
        <f>IF(Draft2018[[#This Row],[KEEPER]]="K",Draft2018[[#This Row],[Last Contract]],IF(ISNA(VLOOKUP(Draft2018[[#This Row],[PLAYER]],Rookies2018[Player],1,FALSE)),"Auction","Rookie"))</f>
        <v>Auction</v>
      </c>
      <c r="L186">
        <f>IF(Draft2018[[#This Row],[KEEPER]]="K",1+_xlfn.IFNA(INDEX(Draft2017[Net Keeper Count],MATCH(Draft2018[[#This Row],[PLAYER]],Draft2017[PLAYER],0)),0),0)</f>
        <v>1</v>
      </c>
    </row>
    <row r="187" spans="1:12" x14ac:dyDescent="0.3">
      <c r="A187">
        <v>8</v>
      </c>
      <c r="B187" t="s">
        <v>11070</v>
      </c>
      <c r="C187">
        <v>149</v>
      </c>
      <c r="D187" t="s">
        <v>11271</v>
      </c>
      <c r="E187" t="s">
        <v>5023</v>
      </c>
      <c r="F187" t="s">
        <v>299</v>
      </c>
      <c r="G187" t="s">
        <v>350</v>
      </c>
      <c r="H187">
        <v>1</v>
      </c>
      <c r="I187" t="s">
        <v>439</v>
      </c>
      <c r="J187" t="str">
        <f>IF(Draft2018[KEEPER]="K",_xlfn.IFNA(INDEX(Draft2017[Current Contract],MATCH(Draft2018[[#This Row],[PLAYER]],Draft2017[PLAYER],0)),"Undrafted"),"")</f>
        <v>Undrafted</v>
      </c>
      <c r="K187" t="str">
        <f>IF(Draft2018[[#This Row],[KEEPER]]="K",Draft2018[[#This Row],[Last Contract]],IF(ISNA(VLOOKUP(Draft2018[[#This Row],[PLAYER]],Rookies2018[Player],1,FALSE)),"Auction","Rookie"))</f>
        <v>Undrafted</v>
      </c>
      <c r="L187">
        <f>IF(Draft2018[[#This Row],[KEEPER]]="K",1+_xlfn.IFNA(INDEX(Draft2017[Net Keeper Count],MATCH(Draft2018[[#This Row],[PLAYER]],Draft2017[PLAYER],0)),0),0)</f>
        <v>1</v>
      </c>
    </row>
    <row r="188" spans="1:12" x14ac:dyDescent="0.3">
      <c r="A188">
        <v>8</v>
      </c>
      <c r="B188" t="s">
        <v>11070</v>
      </c>
      <c r="C188">
        <v>150</v>
      </c>
      <c r="D188" t="s">
        <v>11859</v>
      </c>
      <c r="E188" t="s">
        <v>5153</v>
      </c>
      <c r="F188" t="s">
        <v>10914</v>
      </c>
      <c r="G188" t="s">
        <v>313</v>
      </c>
      <c r="H188">
        <v>1</v>
      </c>
      <c r="J188" t="str">
        <f>IF(Draft2018[KEEPER]="K",_xlfn.IFNA(INDEX(Draft2017[Current Contract],MATCH(Draft2018[[#This Row],[PLAYER]],Draft2017[PLAYER],0)),"Undrafted"),"")</f>
        <v/>
      </c>
      <c r="K188" t="str">
        <f>IF(Draft2018[[#This Row],[KEEPER]]="K",Draft2018[[#This Row],[Last Contract]],IF(ISNA(VLOOKUP(Draft2018[[#This Row],[PLAYER]],Rookies2018[Player],1,FALSE)),"Auction","Rookie"))</f>
        <v>Rookie</v>
      </c>
      <c r="L188">
        <f>IF(Draft2018[[#This Row],[KEEPER]]="K",1+_xlfn.IFNA(INDEX(Draft2017[Net Keeper Count],MATCH(Draft2018[[#This Row],[PLAYER]],Draft2017[PLAYER],0)),0),0)</f>
        <v>0</v>
      </c>
    </row>
    <row r="189" spans="1:12" x14ac:dyDescent="0.3">
      <c r="A189">
        <v>8</v>
      </c>
      <c r="B189" t="s">
        <v>11070</v>
      </c>
      <c r="C189">
        <v>151</v>
      </c>
      <c r="D189" t="s">
        <v>11272</v>
      </c>
      <c r="E189" t="s">
        <v>3850</v>
      </c>
      <c r="F189" t="s">
        <v>10882</v>
      </c>
      <c r="G189" t="s">
        <v>439</v>
      </c>
      <c r="H189">
        <v>1</v>
      </c>
      <c r="I189" t="s">
        <v>439</v>
      </c>
      <c r="J189" t="str">
        <f>IF(Draft2018[KEEPER]="K",_xlfn.IFNA(INDEX(Draft2017[Current Contract],MATCH(Draft2018[[#This Row],[PLAYER]],Draft2017[PLAYER],0)),"Undrafted"),"")</f>
        <v>Undrafted</v>
      </c>
      <c r="K189" t="str">
        <f>IF(Draft2018[[#This Row],[KEEPER]]="K",Draft2018[[#This Row],[Last Contract]],IF(ISNA(VLOOKUP(Draft2018[[#This Row],[PLAYER]],Rookies2018[Player],1,FALSE)),"Auction","Rookie"))</f>
        <v>Undrafted</v>
      </c>
      <c r="L189">
        <f>IF(Draft2018[[#This Row],[KEEPER]]="K",1+_xlfn.IFNA(INDEX(Draft2017[Net Keeper Count],MATCH(Draft2018[[#This Row],[PLAYER]],Draft2017[PLAYER],0)),0),0)</f>
        <v>1</v>
      </c>
    </row>
    <row r="190" spans="1:12" x14ac:dyDescent="0.3">
      <c r="A190">
        <v>8</v>
      </c>
      <c r="B190" t="s">
        <v>11070</v>
      </c>
      <c r="C190">
        <v>160</v>
      </c>
      <c r="D190" t="s">
        <v>11857</v>
      </c>
      <c r="E190" t="s">
        <v>5071</v>
      </c>
      <c r="F190" t="s">
        <v>1208</v>
      </c>
      <c r="G190" t="s">
        <v>453</v>
      </c>
      <c r="H190">
        <v>6</v>
      </c>
      <c r="I190" t="s">
        <v>297</v>
      </c>
      <c r="J190" t="str">
        <f>IF(Draft2018[KEEPER]="K",_xlfn.IFNA(INDEX(Draft2017[Current Contract],MATCH(Draft2018[[#This Row],[PLAYER]],Draft2017[PLAYER],0)),"Undrafted"),"")</f>
        <v/>
      </c>
      <c r="K190" t="str">
        <f>IF(Draft2018[[#This Row],[KEEPER]]="K",Draft2018[[#This Row],[Last Contract]],IF(ISNA(VLOOKUP(Draft2018[[#This Row],[PLAYER]],Rookies2018[Player],1,FALSE)),"Auction","Rookie"))</f>
        <v>Rookie</v>
      </c>
      <c r="L190">
        <f>IF(Draft2018[[#This Row],[KEEPER]]="K",1+_xlfn.IFNA(INDEX(Draft2017[Net Keeper Count],MATCH(Draft2018[[#This Row],[PLAYER]],Draft2017[PLAYER],0)),0),0)</f>
        <v>0</v>
      </c>
    </row>
    <row r="191" spans="1:12" x14ac:dyDescent="0.3">
      <c r="A191">
        <v>8</v>
      </c>
      <c r="B191" t="s">
        <v>11070</v>
      </c>
      <c r="C191">
        <v>171</v>
      </c>
      <c r="D191" t="s">
        <v>11273</v>
      </c>
      <c r="E191" t="s">
        <v>11274</v>
      </c>
      <c r="F191" t="s">
        <v>367</v>
      </c>
      <c r="G191" t="s">
        <v>453</v>
      </c>
      <c r="H191">
        <v>3</v>
      </c>
      <c r="I191" t="s">
        <v>297</v>
      </c>
      <c r="J191" t="str">
        <f>IF(Draft2018[KEEPER]="K",_xlfn.IFNA(INDEX(Draft2017[Current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Auction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8</v>
      </c>
      <c r="B192" t="s">
        <v>11070</v>
      </c>
      <c r="C192">
        <v>180</v>
      </c>
      <c r="D192" t="s">
        <v>11275</v>
      </c>
      <c r="E192" t="s">
        <v>3770</v>
      </c>
      <c r="F192" t="s">
        <v>10929</v>
      </c>
      <c r="G192" t="s">
        <v>350</v>
      </c>
      <c r="H192">
        <v>2</v>
      </c>
      <c r="I192" t="s">
        <v>297</v>
      </c>
      <c r="J192" t="str">
        <f>IF(Draft2018[KEEPER]="K",_xlfn.IFNA(INDEX(Draft2017[Current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8</v>
      </c>
      <c r="B193" t="s">
        <v>11070</v>
      </c>
      <c r="C193">
        <v>238</v>
      </c>
      <c r="D193" t="s">
        <v>11144</v>
      </c>
      <c r="E193" t="s">
        <v>5286</v>
      </c>
      <c r="F193" t="s">
        <v>491</v>
      </c>
      <c r="G193" t="s">
        <v>453</v>
      </c>
      <c r="H193">
        <v>1</v>
      </c>
      <c r="I193" t="s">
        <v>297</v>
      </c>
      <c r="J193" t="str">
        <f>IF(Draft2018[KEEPER]="K",_xlfn.IFNA(INDEX(Draft2017[Current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Auction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9</v>
      </c>
      <c r="B194" t="s">
        <v>11095</v>
      </c>
      <c r="C194">
        <v>6</v>
      </c>
      <c r="D194" t="s">
        <v>11106</v>
      </c>
      <c r="E194" t="s">
        <v>7638</v>
      </c>
      <c r="F194" t="s">
        <v>10906</v>
      </c>
      <c r="G194" t="s">
        <v>453</v>
      </c>
      <c r="H194">
        <v>25</v>
      </c>
      <c r="I194" t="s">
        <v>439</v>
      </c>
      <c r="J194" t="str">
        <f>IF(Draft2018[KEEPER]="K",_xlfn.IFNA(INDEX(Draft2017[Current Contract],MATCH(Draft2018[[#This Row],[PLAYER]],Draft2017[PLAYER],0)),"Undrafted"),"")</f>
        <v>Rookie</v>
      </c>
      <c r="K194" t="str">
        <f>IF(Draft2018[[#This Row],[KEEPER]]="K",Draft2018[[#This Row],[Last Contract]],IF(ISNA(VLOOKUP(Draft2018[[#This Row],[PLAYER]],Rookies2018[Player],1,FALSE)),"Auction","Rookie"))</f>
        <v>Rookie</v>
      </c>
      <c r="L194">
        <f>IF(Draft2018[[#This Row],[KEEPER]]="K",1+_xlfn.IFNA(INDEX(Draft2017[Net Keeper Count],MATCH(Draft2018[[#This Row],[PLAYER]],Draft2017[PLAYER],0)),0),0)</f>
        <v>1</v>
      </c>
    </row>
    <row r="195" spans="1:12" x14ac:dyDescent="0.3">
      <c r="A195">
        <v>9</v>
      </c>
      <c r="B195" t="s">
        <v>11095</v>
      </c>
      <c r="C195">
        <v>16</v>
      </c>
      <c r="D195" t="s">
        <v>11121</v>
      </c>
      <c r="E195" t="s">
        <v>9821</v>
      </c>
      <c r="F195" t="s">
        <v>10957</v>
      </c>
      <c r="G195" t="s">
        <v>350</v>
      </c>
      <c r="H195">
        <v>15</v>
      </c>
      <c r="I195" t="s">
        <v>439</v>
      </c>
      <c r="J195" t="str">
        <f>IF(Draft2018[KEEPER]="K",_xlfn.IFNA(INDEX(Draft2017[Current Contract],MATCH(Draft2018[[#This Row],[PLAYER]],Draft2017[PLAYER],0)),"Undrafted"),"")</f>
        <v>Auction</v>
      </c>
      <c r="K195" t="str">
        <f>IF(Draft2018[[#This Row],[KEEPER]]="K",Draft2018[[#This Row],[Last Contract]],IF(ISNA(VLOOKUP(Draft2018[[#This Row],[PLAYER]],Rookies2018[Player],1,FALSE)),"Auction","Rookie"))</f>
        <v>Auction</v>
      </c>
      <c r="L195">
        <f>IF(Draft2018[[#This Row],[KEEPER]]="K",1+_xlfn.IFNA(INDEX(Draft2017[Net Keeper Count],MATCH(Draft2018[[#This Row],[PLAYER]],Draft2017[PLAYER],0)),0),0)</f>
        <v>2</v>
      </c>
    </row>
    <row r="196" spans="1:12" x14ac:dyDescent="0.3">
      <c r="A196">
        <v>9</v>
      </c>
      <c r="B196" t="s">
        <v>11095</v>
      </c>
      <c r="C196">
        <v>26</v>
      </c>
      <c r="D196" t="s">
        <v>11096</v>
      </c>
      <c r="E196" t="s">
        <v>1783</v>
      </c>
      <c r="F196" t="s">
        <v>367</v>
      </c>
      <c r="G196" t="s">
        <v>313</v>
      </c>
      <c r="H196">
        <v>52</v>
      </c>
      <c r="I196" t="s">
        <v>439</v>
      </c>
      <c r="J196" t="str">
        <f>IF(Draft2018[KEEPER]="K",_xlfn.IFNA(INDEX(Draft2017[Current Contract],MATCH(Draft2018[[#This Row],[PLAYER]],Draft2017[PLAYER],0)),"Undrafted"),"")</f>
        <v>Auction</v>
      </c>
      <c r="K196" t="str">
        <f>IF(Draft2018[[#This Row],[KEEPER]]="K",Draft2018[[#This Row],[Last Contract]],IF(ISNA(VLOOKUP(Draft2018[[#This Row],[PLAYER]],Rookies2018[Player],1,FALSE)),"Auction","Rookie"))</f>
        <v>Auction</v>
      </c>
      <c r="L196">
        <f>IF(Draft2018[[#This Row],[KEEPER]]="K",1+_xlfn.IFNA(INDEX(Draft2017[Net Keeper Count],MATCH(Draft2018[[#This Row],[PLAYER]],Draft2017[PLAYER],0)),0),0)</f>
        <v>2</v>
      </c>
    </row>
    <row r="197" spans="1:12" x14ac:dyDescent="0.3">
      <c r="A197">
        <v>9</v>
      </c>
      <c r="B197" t="s">
        <v>11095</v>
      </c>
      <c r="C197">
        <v>36</v>
      </c>
      <c r="D197" t="s">
        <v>11100</v>
      </c>
      <c r="E197" t="s">
        <v>9921</v>
      </c>
      <c r="F197" t="s">
        <v>10910</v>
      </c>
      <c r="G197" t="s">
        <v>453</v>
      </c>
      <c r="H197">
        <v>9</v>
      </c>
      <c r="I197" t="s">
        <v>439</v>
      </c>
      <c r="J197" t="str">
        <f>IF(Draft2018[KEEPER]="K",_xlfn.IFNA(INDEX(Draft2017[Current Contract],MATCH(Draft2018[[#This Row],[PLAYER]],Draft2017[PLAYER],0)),"Undrafted"),"")</f>
        <v>Auction</v>
      </c>
      <c r="K197" t="str">
        <f>IF(Draft2018[[#This Row],[KEEPER]]="K",Draft2018[[#This Row],[Last Contract]],IF(ISNA(VLOOKUP(Draft2018[[#This Row],[PLAYER]],Rookies2018[Player],1,FALSE)),"Auction","Rookie"))</f>
        <v>Auction</v>
      </c>
      <c r="L197">
        <f>IF(Draft2018[[#This Row],[KEEPER]]="K",1+_xlfn.IFNA(INDEX(Draft2017[Net Keeper Count],MATCH(Draft2018[[#This Row],[PLAYER]],Draft2017[PLAYER],0)),0),0)</f>
        <v>2</v>
      </c>
    </row>
    <row r="198" spans="1:12" x14ac:dyDescent="0.3">
      <c r="A198">
        <v>9</v>
      </c>
      <c r="B198" t="s">
        <v>11095</v>
      </c>
      <c r="C198">
        <v>46</v>
      </c>
      <c r="D198" t="s">
        <v>11118</v>
      </c>
      <c r="E198" t="s">
        <v>9463</v>
      </c>
      <c r="F198" t="s">
        <v>10917</v>
      </c>
      <c r="G198" t="s">
        <v>350</v>
      </c>
      <c r="H198">
        <v>2</v>
      </c>
      <c r="I198" t="s">
        <v>439</v>
      </c>
      <c r="J198" t="str">
        <f>IF(Draft2018[KEEPER]="K",_xlfn.IFNA(INDEX(Draft2017[Current Contract],MATCH(Draft2018[[#This Row],[PLAYER]],Draft2017[PLAYER],0)),"Undrafted"),"")</f>
        <v>Auction</v>
      </c>
      <c r="K198" t="str">
        <f>IF(Draft2018[[#This Row],[KEEPER]]="K",Draft2018[[#This Row],[Last Contract]],IF(ISNA(VLOOKUP(Draft2018[[#This Row],[PLAYER]],Rookies2018[Player],1,FALSE)),"Auction","Rookie"))</f>
        <v>Auction</v>
      </c>
      <c r="L198">
        <f>IF(Draft2018[[#This Row],[KEEPER]]="K",1+_xlfn.IFNA(INDEX(Draft2017[Net Keeper Count],MATCH(Draft2018[[#This Row],[PLAYER]],Draft2017[PLAYER],0)),0),0)</f>
        <v>1</v>
      </c>
    </row>
    <row r="199" spans="1:12" x14ac:dyDescent="0.3">
      <c r="A199">
        <v>9</v>
      </c>
      <c r="B199" t="s">
        <v>11095</v>
      </c>
      <c r="C199">
        <v>56</v>
      </c>
      <c r="D199" t="s">
        <v>11099</v>
      </c>
      <c r="E199" t="s">
        <v>7989</v>
      </c>
      <c r="F199" t="s">
        <v>367</v>
      </c>
      <c r="G199" t="s">
        <v>323</v>
      </c>
      <c r="H199">
        <v>4</v>
      </c>
      <c r="I199" t="s">
        <v>439</v>
      </c>
      <c r="J199" t="str">
        <f>IF(Draft2018[KEEPER]="K",_xlfn.IFNA(INDEX(Draft2017[Current Contract],MATCH(Draft2018[[#This Row],[PLAYER]],Draft2017[PLAYER],0)),"Undrafted"),"")</f>
        <v>Auction</v>
      </c>
      <c r="K199" t="str">
        <f>IF(Draft2018[[#This Row],[KEEPER]]="K",Draft2018[[#This Row],[Last Contract]],IF(ISNA(VLOOKUP(Draft2018[[#This Row],[PLAYER]],Rookies2018[Player],1,FALSE)),"Auction","Rookie"))</f>
        <v>Auction</v>
      </c>
      <c r="L199">
        <f>IF(Draft2018[[#This Row],[KEEPER]]="K",1+_xlfn.IFNA(INDEX(Draft2017[Net Keeper Count],MATCH(Draft2018[[#This Row],[PLAYER]],Draft2017[PLAYER],0)),0),0)</f>
        <v>2</v>
      </c>
    </row>
    <row r="200" spans="1:12" x14ac:dyDescent="0.3">
      <c r="A200">
        <v>9</v>
      </c>
      <c r="B200" t="s">
        <v>11095</v>
      </c>
      <c r="C200">
        <v>66</v>
      </c>
      <c r="D200" t="s">
        <v>11103</v>
      </c>
      <c r="E200" t="s">
        <v>3584</v>
      </c>
      <c r="F200" t="s">
        <v>10910</v>
      </c>
      <c r="G200" t="s">
        <v>350</v>
      </c>
      <c r="H200">
        <v>1</v>
      </c>
      <c r="I200" t="s">
        <v>439</v>
      </c>
      <c r="J200" t="str">
        <f>IF(Draft2018[KEEPER]="K",_xlfn.IFNA(INDEX(Draft2017[Current Contract],MATCH(Draft2018[[#This Row],[PLAYER]],Draft2017[PLAYER],0)),"Undrafted"),"")</f>
        <v>Auction</v>
      </c>
      <c r="K200" t="str">
        <f>IF(Draft2018[[#This Row],[KEEPER]]="K",Draft2018[[#This Row],[Last Contract]],IF(ISNA(VLOOKUP(Draft2018[[#This Row],[PLAYER]],Rookies2018[Player],1,FALSE)),"Auction","Rookie"))</f>
        <v>Auction</v>
      </c>
      <c r="L200">
        <f>IF(Draft2018[[#This Row],[KEEPER]]="K",1+_xlfn.IFNA(INDEX(Draft2017[Net Keeper Count],MATCH(Draft2018[[#This Row],[PLAYER]],Draft2017[PLAYER],0)),0),0)</f>
        <v>2</v>
      </c>
    </row>
    <row r="201" spans="1:12" x14ac:dyDescent="0.3">
      <c r="A201">
        <v>9</v>
      </c>
      <c r="B201" t="s">
        <v>11095</v>
      </c>
      <c r="C201">
        <v>76</v>
      </c>
      <c r="D201" t="s">
        <v>11126</v>
      </c>
      <c r="E201" t="s">
        <v>7669</v>
      </c>
      <c r="F201" t="s">
        <v>1208</v>
      </c>
      <c r="G201" t="s">
        <v>350</v>
      </c>
      <c r="H201">
        <v>3</v>
      </c>
      <c r="I201" t="s">
        <v>439</v>
      </c>
      <c r="J201" t="str">
        <f>IF(Draft2018[KEEPER]="K",_xlfn.IFNA(INDEX(Draft2017[Current Contract],MATCH(Draft2018[[#This Row],[PLAYER]],Draft2017[PLAYER],0)),"Undrafted"),"")</f>
        <v>Auction</v>
      </c>
      <c r="K201" t="str">
        <f>IF(Draft2018[[#This Row],[KEEPER]]="K",Draft2018[[#This Row],[Last Contract]],IF(ISNA(VLOOKUP(Draft2018[[#This Row],[PLAYER]],Rookies2018[Player],1,FALSE)),"Auction","Rookie"))</f>
        <v>Auction</v>
      </c>
      <c r="L201">
        <f>IF(Draft2018[[#This Row],[KEEPER]]="K",1+_xlfn.IFNA(INDEX(Draft2017[Net Keeper Count],MATCH(Draft2018[[#This Row],[PLAYER]],Draft2017[PLAYER],0)),0),0)</f>
        <v>2</v>
      </c>
    </row>
    <row r="202" spans="1:12" x14ac:dyDescent="0.3">
      <c r="A202">
        <v>9</v>
      </c>
      <c r="B202" t="s">
        <v>11095</v>
      </c>
      <c r="C202">
        <v>86</v>
      </c>
      <c r="D202" t="s">
        <v>11097</v>
      </c>
      <c r="E202" t="s">
        <v>1677</v>
      </c>
      <c r="F202" t="s">
        <v>10910</v>
      </c>
      <c r="G202" t="s">
        <v>313</v>
      </c>
      <c r="H202">
        <v>3</v>
      </c>
      <c r="I202" t="s">
        <v>439</v>
      </c>
      <c r="J202" t="str">
        <f>IF(Draft2018[KEEPER]="K",_xlfn.IFNA(INDEX(Draft2017[Current Contract],MATCH(Draft2018[[#This Row],[PLAYER]],Draft2017[PLAYER],0)),"Undrafted"),"")</f>
        <v>Auction</v>
      </c>
      <c r="K202" t="str">
        <f>IF(Draft2018[[#This Row],[KEEPER]]="K",Draft2018[[#This Row],[Last Contract]],IF(ISNA(VLOOKUP(Draft2018[[#This Row],[PLAYER]],Rookies2018[Player],1,FALSE)),"Auction","Rookie"))</f>
        <v>Auction</v>
      </c>
      <c r="L202">
        <f>IF(Draft2018[[#This Row],[KEEPER]]="K",1+_xlfn.IFNA(INDEX(Draft2017[Net Keeper Count],MATCH(Draft2018[[#This Row],[PLAYER]],Draft2017[PLAYER],0)),0),0)</f>
        <v>2</v>
      </c>
    </row>
    <row r="203" spans="1:12" x14ac:dyDescent="0.3">
      <c r="A203">
        <v>9</v>
      </c>
      <c r="B203" t="s">
        <v>11095</v>
      </c>
      <c r="C203">
        <v>96</v>
      </c>
      <c r="D203" t="s">
        <v>11116</v>
      </c>
      <c r="E203" t="s">
        <v>4178</v>
      </c>
      <c r="F203" t="s">
        <v>10910</v>
      </c>
      <c r="G203" t="s">
        <v>323</v>
      </c>
      <c r="H203">
        <v>9</v>
      </c>
      <c r="I203" t="s">
        <v>439</v>
      </c>
      <c r="J203" t="str">
        <f>IF(Draft2018[KEEPER]="K",_xlfn.IFNA(INDEX(Draft2017[Current Contract],MATCH(Draft2018[[#This Row],[PLAYER]],Draft2017[PLAYER],0)),"Undrafted"),"")</f>
        <v>Auction</v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1</v>
      </c>
    </row>
    <row r="204" spans="1:12" x14ac:dyDescent="0.3">
      <c r="A204">
        <v>9</v>
      </c>
      <c r="B204" t="s">
        <v>11095</v>
      </c>
      <c r="C204">
        <v>157</v>
      </c>
      <c r="D204" t="s">
        <v>11276</v>
      </c>
      <c r="E204" t="s">
        <v>2997</v>
      </c>
      <c r="F204" t="s">
        <v>10894</v>
      </c>
      <c r="G204" t="s">
        <v>453</v>
      </c>
      <c r="H204">
        <v>6</v>
      </c>
      <c r="I204" t="s">
        <v>297</v>
      </c>
      <c r="J204" t="str">
        <f>IF(Draft2018[KEEPER]="K",_xlfn.IFNA(INDEX(Draft2017[Current Contract],MATCH(Draft2018[[#This Row],[PLAYER]],Draft2017[PLAYER],0)),"Undrafted"),"")</f>
        <v/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0</v>
      </c>
    </row>
    <row r="205" spans="1:12" x14ac:dyDescent="0.3">
      <c r="A205">
        <v>9</v>
      </c>
      <c r="B205" t="s">
        <v>11095</v>
      </c>
      <c r="C205">
        <v>167</v>
      </c>
      <c r="D205" t="s">
        <v>11277</v>
      </c>
      <c r="E205" t="s">
        <v>8342</v>
      </c>
      <c r="F205" t="s">
        <v>10900</v>
      </c>
      <c r="G205" t="s">
        <v>350</v>
      </c>
      <c r="H205">
        <v>4</v>
      </c>
      <c r="I205" t="s">
        <v>297</v>
      </c>
      <c r="J205" t="str">
        <f>IF(Draft2018[KEEPER]="K",_xlfn.IFNA(INDEX(Draft2017[Current Contract],MATCH(Draft2018[[#This Row],[PLAYER]],Draft2017[PLAYER],0)),"Undrafted"),"")</f>
        <v/>
      </c>
      <c r="K205" t="str">
        <f>IF(Draft2018[[#This Row],[KEEPER]]="K",Draft2018[[#This Row],[Last Contract]],IF(ISNA(VLOOKUP(Draft2018[[#This Row],[PLAYER]],Rookies2018[Player],1,FALSE)),"Auction","Rookie"))</f>
        <v>Rookie</v>
      </c>
      <c r="L205">
        <f>IF(Draft2018[[#This Row],[KEEPER]]="K",1+_xlfn.IFNA(INDEX(Draft2017[Net Keeper Count],MATCH(Draft2018[[#This Row],[PLAYER]],Draft2017[PLAYER],0)),0),0)</f>
        <v>0</v>
      </c>
    </row>
    <row r="206" spans="1:12" x14ac:dyDescent="0.3">
      <c r="A206">
        <v>9</v>
      </c>
      <c r="B206" t="s">
        <v>11095</v>
      </c>
      <c r="C206">
        <v>177</v>
      </c>
      <c r="D206" t="s">
        <v>11278</v>
      </c>
      <c r="E206" t="s">
        <v>11279</v>
      </c>
      <c r="F206" t="s">
        <v>367</v>
      </c>
      <c r="G206" t="s">
        <v>350</v>
      </c>
      <c r="H206">
        <v>3</v>
      </c>
      <c r="I206" t="s">
        <v>297</v>
      </c>
      <c r="J206" t="str">
        <f>IF(Draft2018[KEEPER]="K",_xlfn.IFNA(INDEX(Draft2017[Current Contract],MATCH(Draft2018[[#This Row],[PLAYER]],Draft2017[PLAYER],0)),"Undrafted"),"")</f>
        <v/>
      </c>
      <c r="K206" t="str">
        <f>IF(Draft2018[[#This Row],[KEEPER]]="K",Draft2018[[#This Row],[Last Contract]],IF(ISNA(VLOOKUP(Draft2018[[#This Row],[PLAYER]],Rookies2018[Player],1,FALSE)),"Auction","Rookie"))</f>
        <v>Rookie</v>
      </c>
      <c r="L206">
        <f>IF(Draft2018[[#This Row],[KEEPER]]="K",1+_xlfn.IFNA(INDEX(Draft2017[Net Keeper Count],MATCH(Draft2018[[#This Row],[PLAYER]],Draft2017[PLAYER],0)),0),0)</f>
        <v>0</v>
      </c>
    </row>
    <row r="207" spans="1:12" x14ac:dyDescent="0.3">
      <c r="A207">
        <v>9</v>
      </c>
      <c r="B207" t="s">
        <v>11095</v>
      </c>
      <c r="C207">
        <v>202</v>
      </c>
      <c r="D207" t="s">
        <v>11108</v>
      </c>
      <c r="E207" t="s">
        <v>7303</v>
      </c>
      <c r="F207" t="s">
        <v>491</v>
      </c>
      <c r="G207" t="s">
        <v>439</v>
      </c>
      <c r="H207">
        <v>4</v>
      </c>
      <c r="I207" t="s">
        <v>297</v>
      </c>
      <c r="J207" t="str">
        <f>IF(Draft2018[KEEPER]="K",_xlfn.IFNA(INDEX(Draft2017[Current Contract],MATCH(Draft2018[[#This Row],[PLAYER]],Draft2017[PLAYER],0)),"Undrafted"),"")</f>
        <v/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0</v>
      </c>
    </row>
    <row r="208" spans="1:12" x14ac:dyDescent="0.3">
      <c r="A208">
        <v>9</v>
      </c>
      <c r="B208" t="s">
        <v>11095</v>
      </c>
      <c r="C208">
        <v>208</v>
      </c>
      <c r="D208" t="s">
        <v>11049</v>
      </c>
      <c r="E208" t="s">
        <v>7264</v>
      </c>
      <c r="F208" t="s">
        <v>10880</v>
      </c>
      <c r="G208" t="s">
        <v>350</v>
      </c>
      <c r="H208">
        <v>56</v>
      </c>
      <c r="I208" t="s">
        <v>297</v>
      </c>
      <c r="J208" t="str">
        <f>IF(Draft2018[KEEPER]="K",_xlfn.IFNA(INDEX(Draft2017[Current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Auction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9</v>
      </c>
      <c r="B209" t="s">
        <v>11095</v>
      </c>
      <c r="C209">
        <v>209</v>
      </c>
      <c r="D209" t="s">
        <v>11110</v>
      </c>
      <c r="E209" t="s">
        <v>3757</v>
      </c>
      <c r="F209" t="s">
        <v>10968</v>
      </c>
      <c r="G209" t="s">
        <v>453</v>
      </c>
      <c r="H209">
        <v>55</v>
      </c>
      <c r="I209" t="s">
        <v>297</v>
      </c>
      <c r="J209" t="str">
        <f>IF(Draft2018[KEEPER]="K",_xlfn.IFNA(INDEX(Draft2017[Current Contract],MATCH(Draft2018[[#This Row],[PLAYER]],Draft2017[PLAYER],0)),"Undrafted"),"")</f>
        <v/>
      </c>
      <c r="K209" t="str">
        <f>IF(Draft2018[[#This Row],[KEEPER]]="K",Draft2018[[#This Row],[Last Contract]],IF(ISNA(VLOOKUP(Draft2018[[#This Row],[PLAYER]],Rookies2018[Player],1,FALSE)),"Auction","Rookie"))</f>
        <v>Auction</v>
      </c>
      <c r="L209">
        <f>IF(Draft2018[[#This Row],[KEEPER]]="K",1+_xlfn.IFNA(INDEX(Draft2017[Net Keeper Count],MATCH(Draft2018[[#This Row],[PLAYER]],Draft2017[PLAYER],0)),0),0)</f>
        <v>0</v>
      </c>
    </row>
    <row r="210" spans="1:12" x14ac:dyDescent="0.3">
      <c r="A210">
        <v>9</v>
      </c>
      <c r="B210" t="s">
        <v>11095</v>
      </c>
      <c r="C210">
        <v>215</v>
      </c>
      <c r="D210" t="s">
        <v>10967</v>
      </c>
      <c r="E210" t="s">
        <v>838</v>
      </c>
      <c r="F210" t="s">
        <v>10968</v>
      </c>
      <c r="G210" t="s">
        <v>350</v>
      </c>
      <c r="H210">
        <v>21</v>
      </c>
      <c r="I210" t="s">
        <v>297</v>
      </c>
      <c r="J210" t="str">
        <f>IF(Draft2018[KEEPER]="K",_xlfn.IFNA(INDEX(Draft2017[Current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9</v>
      </c>
      <c r="B211" t="s">
        <v>11095</v>
      </c>
      <c r="C211">
        <v>219</v>
      </c>
      <c r="D211" t="s">
        <v>11280</v>
      </c>
      <c r="E211" t="s">
        <v>7176</v>
      </c>
      <c r="F211" t="s">
        <v>491</v>
      </c>
      <c r="G211" t="s">
        <v>350</v>
      </c>
      <c r="H211">
        <v>3</v>
      </c>
      <c r="I211" t="s">
        <v>297</v>
      </c>
      <c r="J211" t="str">
        <f>IF(Draft2018[KEEPER]="K",_xlfn.IFNA(INDEX(Draft2017[Current Contract],MATCH(Draft2018[[#This Row],[PLAYER]],Draft2017[PLAYER],0)),"Undrafted"),"")</f>
        <v/>
      </c>
      <c r="K211" t="str">
        <f>IF(Draft2018[[#This Row],[KEEPER]]="K",Draft2018[[#This Row],[Last Contract]],IF(ISNA(VLOOKUP(Draft2018[[#This Row],[PLAYER]],Rookies2018[Player],1,FALSE)),"Auction","Rookie"))</f>
        <v>Auction</v>
      </c>
      <c r="L211">
        <f>IF(Draft2018[[#This Row],[KEEPER]]="K",1+_xlfn.IFNA(INDEX(Draft2017[Net Keeper Count],MATCH(Draft2018[[#This Row],[PLAYER]],Draft2017[PLAYER],0)),0),0)</f>
        <v>0</v>
      </c>
    </row>
    <row r="212" spans="1:12" x14ac:dyDescent="0.3">
      <c r="A212">
        <v>9</v>
      </c>
      <c r="B212" t="s">
        <v>11095</v>
      </c>
      <c r="C212">
        <v>224</v>
      </c>
      <c r="D212" t="s">
        <v>11281</v>
      </c>
      <c r="E212" t="s">
        <v>3367</v>
      </c>
      <c r="F212" t="s">
        <v>373</v>
      </c>
      <c r="G212" t="s">
        <v>350</v>
      </c>
      <c r="H212">
        <v>6</v>
      </c>
      <c r="I212" t="s">
        <v>297</v>
      </c>
      <c r="J212" t="str">
        <f>IF(Draft2018[KEEPER]="K",_xlfn.IFNA(INDEX(Draft2017[Current Contract],MATCH(Draft2018[[#This Row],[PLAYER]],Draft2017[PLAYER],0)),"Undrafted"),"")</f>
        <v/>
      </c>
      <c r="K212" t="str">
        <f>IF(Draft2018[[#This Row],[KEEPER]]="K",Draft2018[[#This Row],[Last Contract]],IF(ISNA(VLOOKUP(Draft2018[[#This Row],[PLAYER]],Rookies2018[Player],1,FALSE)),"Auction","Rookie"))</f>
        <v>Auction</v>
      </c>
      <c r="L212">
        <f>IF(Draft2018[[#This Row],[KEEPER]]="K",1+_xlfn.IFNA(INDEX(Draft2017[Net Keeper Count],MATCH(Draft2018[[#This Row],[PLAYER]],Draft2017[PLAYER],0)),0),0)</f>
        <v>0</v>
      </c>
    </row>
    <row r="213" spans="1:12" x14ac:dyDescent="0.3">
      <c r="A213">
        <v>9</v>
      </c>
      <c r="B213" t="s">
        <v>11095</v>
      </c>
      <c r="C213">
        <v>230</v>
      </c>
      <c r="D213" t="s">
        <v>11008</v>
      </c>
      <c r="E213" t="s">
        <v>7019</v>
      </c>
      <c r="F213" t="s">
        <v>316</v>
      </c>
      <c r="G213" t="s">
        <v>313</v>
      </c>
      <c r="H213">
        <v>1</v>
      </c>
      <c r="I213" t="s">
        <v>297</v>
      </c>
      <c r="J213" t="str">
        <f>IF(Draft2018[KEEPER]="K",_xlfn.IFNA(INDEX(Draft2017[Current Contract],MATCH(Draft2018[[#This Row],[PLAYER]],Draft2017[PLAYER],0)),"Undrafted"),"")</f>
        <v/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0</v>
      </c>
    </row>
    <row r="214" spans="1:12" x14ac:dyDescent="0.3">
      <c r="A214">
        <v>9</v>
      </c>
      <c r="B214" t="s">
        <v>11095</v>
      </c>
      <c r="C214">
        <v>231</v>
      </c>
      <c r="D214" t="s">
        <v>11124</v>
      </c>
      <c r="E214" t="s">
        <v>7426</v>
      </c>
      <c r="F214" t="s">
        <v>10925</v>
      </c>
      <c r="G214" t="s">
        <v>453</v>
      </c>
      <c r="H214">
        <v>3</v>
      </c>
      <c r="I214" t="s">
        <v>297</v>
      </c>
      <c r="J214" t="str">
        <f>IF(Draft2018[KEEPER]="K",_xlfn.IFNA(INDEX(Draft2017[Current Contract],MATCH(Draft2018[[#This Row],[PLAYER]],Draft2017[PLAYER],0)),"Undrafted"),"")</f>
        <v/>
      </c>
      <c r="K214" t="str">
        <f>IF(Draft2018[[#This Row],[KEEPER]]="K",Draft2018[[#This Row],[Last Contract]],IF(ISNA(VLOOKUP(Draft2018[[#This Row],[PLAYER]],Rookies2018[Player],1,FALSE)),"Auction","Rookie"))</f>
        <v>Auction</v>
      </c>
      <c r="L214">
        <f>IF(Draft2018[[#This Row],[KEEPER]]="K",1+_xlfn.IFNA(INDEX(Draft2017[Net Keeper Count],MATCH(Draft2018[[#This Row],[PLAYER]],Draft2017[PLAYER],0)),0),0)</f>
        <v>0</v>
      </c>
    </row>
    <row r="215" spans="1:12" x14ac:dyDescent="0.3">
      <c r="A215">
        <v>9</v>
      </c>
      <c r="B215" t="s">
        <v>11095</v>
      </c>
      <c r="C215">
        <v>232</v>
      </c>
      <c r="D215" t="s">
        <v>10893</v>
      </c>
      <c r="E215" t="s">
        <v>3779</v>
      </c>
      <c r="F215" t="s">
        <v>10894</v>
      </c>
      <c r="G215" t="s">
        <v>350</v>
      </c>
      <c r="H215">
        <v>6</v>
      </c>
      <c r="I215" t="s">
        <v>297</v>
      </c>
      <c r="J215" t="str">
        <f>IF(Draft2018[KEEPER]="K",_xlfn.IFNA(INDEX(Draft2017[Current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Auction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9</v>
      </c>
      <c r="B216" t="s">
        <v>11095</v>
      </c>
      <c r="C216">
        <v>234</v>
      </c>
      <c r="D216" t="s">
        <v>11282</v>
      </c>
      <c r="E216" t="s">
        <v>1819</v>
      </c>
      <c r="F216" t="s">
        <v>10884</v>
      </c>
      <c r="G216" t="s">
        <v>439</v>
      </c>
      <c r="H216">
        <v>1</v>
      </c>
      <c r="I216" t="s">
        <v>297</v>
      </c>
      <c r="J216" t="str">
        <f>IF(Draft2018[KEEPER]="K",_xlfn.IFNA(INDEX(Draft2017[Current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9</v>
      </c>
      <c r="B217" t="s">
        <v>11095</v>
      </c>
      <c r="C217">
        <v>236</v>
      </c>
      <c r="D217" t="s">
        <v>10960</v>
      </c>
      <c r="E217" t="s">
        <v>4573</v>
      </c>
      <c r="F217" t="s">
        <v>10961</v>
      </c>
      <c r="G217" t="s">
        <v>350</v>
      </c>
      <c r="H217">
        <v>2</v>
      </c>
      <c r="I217" t="s">
        <v>297</v>
      </c>
      <c r="J217" t="str">
        <f>IF(Draft2018[KEEPER]="K",_xlfn.IFNA(INDEX(Draft2017[Current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10</v>
      </c>
      <c r="B218" t="s">
        <v>11120</v>
      </c>
      <c r="C218">
        <v>5</v>
      </c>
      <c r="D218" t="s">
        <v>11138</v>
      </c>
      <c r="E218" t="s">
        <v>6940</v>
      </c>
      <c r="F218" t="s">
        <v>10929</v>
      </c>
      <c r="G218" t="s">
        <v>350</v>
      </c>
      <c r="H218">
        <v>62</v>
      </c>
      <c r="I218" t="s">
        <v>439</v>
      </c>
      <c r="J218" t="str">
        <f>IF(Draft2018[KEEPER]="K",_xlfn.IFNA(INDEX(Draft2017[Current Contract],MATCH(Draft2018[[#This Row],[PLAYER]],Draft2017[PLAYER],0)),"Undrafted"),"")</f>
        <v>Auction</v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1</v>
      </c>
    </row>
    <row r="219" spans="1:12" x14ac:dyDescent="0.3">
      <c r="A219">
        <v>10</v>
      </c>
      <c r="B219" t="s">
        <v>11120</v>
      </c>
      <c r="C219">
        <v>15</v>
      </c>
      <c r="D219" t="s">
        <v>11133</v>
      </c>
      <c r="E219" t="s">
        <v>6828</v>
      </c>
      <c r="F219" t="s">
        <v>10897</v>
      </c>
      <c r="G219" t="s">
        <v>453</v>
      </c>
      <c r="H219">
        <v>15</v>
      </c>
      <c r="I219" t="s">
        <v>439</v>
      </c>
      <c r="J219" t="str">
        <f>IF(Draft2018[KEEPER]="K",_xlfn.IFNA(INDEX(Draft2017[Current Contract],MATCH(Draft2018[[#This Row],[PLAYER]],Draft2017[PLAYER],0)),"Undrafted"),"")</f>
        <v>Rookie</v>
      </c>
      <c r="K219" t="str">
        <f>IF(Draft2018[[#This Row],[KEEPER]]="K",Draft2018[[#This Row],[Last Contract]],IF(ISNA(VLOOKUP(Draft2018[[#This Row],[PLAYER]],Rookies2018[Player],1,FALSE)),"Auction","Rookie"))</f>
        <v>Rookie</v>
      </c>
      <c r="L219">
        <f>IF(Draft2018[[#This Row],[KEEPER]]="K",1+_xlfn.IFNA(INDEX(Draft2017[Net Keeper Count],MATCH(Draft2018[[#This Row],[PLAYER]],Draft2017[PLAYER],0)),0),0)</f>
        <v>1</v>
      </c>
    </row>
    <row r="220" spans="1:12" x14ac:dyDescent="0.3">
      <c r="A220">
        <v>10</v>
      </c>
      <c r="B220" t="s">
        <v>11120</v>
      </c>
      <c r="C220">
        <v>25</v>
      </c>
      <c r="D220" t="s">
        <v>11283</v>
      </c>
      <c r="E220" t="s">
        <v>9836</v>
      </c>
      <c r="F220" t="s">
        <v>491</v>
      </c>
      <c r="G220" t="s">
        <v>350</v>
      </c>
      <c r="H220">
        <v>3</v>
      </c>
      <c r="I220" t="s">
        <v>439</v>
      </c>
      <c r="J220" t="str">
        <f>IF(Draft2018[KEEPER]="K",_xlfn.IFNA(INDEX(Draft2017[Current Contract],MATCH(Draft2018[[#This Row],[PLAYER]],Draft2017[PLAYER],0)),"Undrafted"),"")</f>
        <v>Undrafted</v>
      </c>
      <c r="K220" t="str">
        <f>IF(Draft2018[[#This Row],[KEEPER]]="K",Draft2018[[#This Row],[Last Contract]],IF(ISNA(VLOOKUP(Draft2018[[#This Row],[PLAYER]],Rookies2018[Player],1,FALSE)),"Auction","Rookie"))</f>
        <v>Undrafted</v>
      </c>
      <c r="L220">
        <f>IF(Draft2018[[#This Row],[KEEPER]]="K",1+_xlfn.IFNA(INDEX(Draft2017[Net Keeper Count],MATCH(Draft2018[[#This Row],[PLAYER]],Draft2017[PLAYER],0)),0),0)</f>
        <v>1</v>
      </c>
    </row>
    <row r="221" spans="1:12" x14ac:dyDescent="0.3">
      <c r="A221">
        <v>10</v>
      </c>
      <c r="B221" t="s">
        <v>11120</v>
      </c>
      <c r="C221">
        <v>35</v>
      </c>
      <c r="D221" t="s">
        <v>11107</v>
      </c>
      <c r="E221" t="s">
        <v>5848</v>
      </c>
      <c r="F221" t="s">
        <v>316</v>
      </c>
      <c r="G221" t="s">
        <v>323</v>
      </c>
      <c r="H221">
        <v>10</v>
      </c>
      <c r="I221" t="s">
        <v>439</v>
      </c>
      <c r="J221" t="str">
        <f>IF(Draft2018[KEEPER]="K",_xlfn.IFNA(INDEX(Draft2017[Current Contract],MATCH(Draft2018[[#This Row],[PLAYER]],Draft2017[PLAYER],0)),"Undrafted"),"")</f>
        <v>Rookie</v>
      </c>
      <c r="K221" t="str">
        <f>IF(Draft2018[[#This Row],[KEEPER]]="K",Draft2018[[#This Row],[Last Contract]],IF(ISNA(VLOOKUP(Draft2018[[#This Row],[PLAYER]],Rookies2018[Player],1,FALSE)),"Auction","Rookie"))</f>
        <v>Rookie</v>
      </c>
      <c r="L221">
        <f>IF(Draft2018[[#This Row],[KEEPER]]="K",1+_xlfn.IFNA(INDEX(Draft2017[Net Keeper Count],MATCH(Draft2018[[#This Row],[PLAYER]],Draft2017[PLAYER],0)),0),0)</f>
        <v>1</v>
      </c>
    </row>
    <row r="222" spans="1:12" x14ac:dyDescent="0.3">
      <c r="A222">
        <v>10</v>
      </c>
      <c r="B222" t="s">
        <v>11120</v>
      </c>
      <c r="C222">
        <v>45</v>
      </c>
      <c r="D222" t="s">
        <v>11284</v>
      </c>
      <c r="E222" t="s">
        <v>9294</v>
      </c>
      <c r="F222" t="s">
        <v>1208</v>
      </c>
      <c r="G222" t="s">
        <v>453</v>
      </c>
      <c r="H222">
        <v>1</v>
      </c>
      <c r="I222" t="s">
        <v>439</v>
      </c>
      <c r="J222" t="str">
        <f>IF(Draft2018[KEEPER]="K",_xlfn.IFNA(INDEX(Draft2017[Current Contract],MATCH(Draft2018[[#This Row],[PLAYER]],Draft2017[PLAYER],0)),"Undrafted"),"")</f>
        <v>Undrafted</v>
      </c>
      <c r="K222" t="str">
        <f>IF(Draft2018[[#This Row],[KEEPER]]="K",Draft2018[[#This Row],[Last Contract]],IF(ISNA(VLOOKUP(Draft2018[[#This Row],[PLAYER]],Rookies2018[Player],1,FALSE)),"Auction","Rookie"))</f>
        <v>Undrafted</v>
      </c>
      <c r="L222">
        <f>IF(Draft2018[[#This Row],[KEEPER]]="K",1+_xlfn.IFNA(INDEX(Draft2017[Net Keeper Count],MATCH(Draft2018[[#This Row],[PLAYER]],Draft2017[PLAYER],0)),0),0)</f>
        <v>1</v>
      </c>
    </row>
    <row r="223" spans="1:12" x14ac:dyDescent="0.3">
      <c r="A223">
        <v>10</v>
      </c>
      <c r="B223" t="s">
        <v>11120</v>
      </c>
      <c r="C223">
        <v>55</v>
      </c>
      <c r="D223" t="s">
        <v>11134</v>
      </c>
      <c r="E223" t="s">
        <v>10362</v>
      </c>
      <c r="F223" t="s">
        <v>10925</v>
      </c>
      <c r="G223" t="s">
        <v>350</v>
      </c>
      <c r="H223">
        <v>4</v>
      </c>
      <c r="I223" t="s">
        <v>439</v>
      </c>
      <c r="J223" t="str">
        <f>IF(Draft2018[KEEPER]="K",_xlfn.IFNA(INDEX(Draft2017[Current Contract],MATCH(Draft2018[[#This Row],[PLAYER]],Draft2017[PLAYER],0)),"Undrafted"),"")</f>
        <v>Rookie</v>
      </c>
      <c r="K223" t="str">
        <f>IF(Draft2018[[#This Row],[KEEPER]]="K",Draft2018[[#This Row],[Last Contract]],IF(ISNA(VLOOKUP(Draft2018[[#This Row],[PLAYER]],Rookies2018[Player],1,FALSE)),"Auction","Rookie"))</f>
        <v>Rookie</v>
      </c>
      <c r="L223">
        <f>IF(Draft2018[[#This Row],[KEEPER]]="K",1+_xlfn.IFNA(INDEX(Draft2017[Net Keeper Count],MATCH(Draft2018[[#This Row],[PLAYER]],Draft2017[PLAYER],0)),0),0)</f>
        <v>1</v>
      </c>
    </row>
    <row r="224" spans="1:12" x14ac:dyDescent="0.3">
      <c r="A224">
        <v>10</v>
      </c>
      <c r="B224" t="s">
        <v>11120</v>
      </c>
      <c r="C224">
        <v>65</v>
      </c>
      <c r="D224" t="s">
        <v>10981</v>
      </c>
      <c r="E224" t="s">
        <v>6853</v>
      </c>
      <c r="F224" t="s">
        <v>10912</v>
      </c>
      <c r="G224" t="s">
        <v>453</v>
      </c>
      <c r="H224">
        <v>7</v>
      </c>
      <c r="I224" t="s">
        <v>439</v>
      </c>
      <c r="J224" t="str">
        <f>IF(Draft2018[KEEPER]="K",_xlfn.IFNA(INDEX(Draft2017[Current Contract],MATCH(Draft2018[[#This Row],[PLAYER]],Draft2017[PLAYER],0)),"Undrafted"),"")</f>
        <v>Rookie</v>
      </c>
      <c r="K224" t="str">
        <f>IF(Draft2018[[#This Row],[KEEPER]]="K",Draft2018[[#This Row],[Last Contract]],IF(ISNA(VLOOKUP(Draft2018[[#This Row],[PLAYER]],Rookies2018[Player],1,FALSE)),"Auction","Rookie"))</f>
        <v>Rookie</v>
      </c>
      <c r="L224">
        <f>IF(Draft2018[[#This Row],[KEEPER]]="K",1+_xlfn.IFNA(INDEX(Draft2017[Net Keeper Count],MATCH(Draft2018[[#This Row],[PLAYER]],Draft2017[PLAYER],0)),0),0)</f>
        <v>1</v>
      </c>
    </row>
    <row r="225" spans="1:12" x14ac:dyDescent="0.3">
      <c r="A225">
        <v>10</v>
      </c>
      <c r="B225" t="s">
        <v>11120</v>
      </c>
      <c r="C225">
        <v>75</v>
      </c>
      <c r="D225" t="s">
        <v>11127</v>
      </c>
      <c r="E225" t="s">
        <v>7040</v>
      </c>
      <c r="F225" t="s">
        <v>10897</v>
      </c>
      <c r="G225" t="s">
        <v>323</v>
      </c>
      <c r="H225">
        <v>2</v>
      </c>
      <c r="I225" t="s">
        <v>439</v>
      </c>
      <c r="J225" t="str">
        <f>IF(Draft2018[KEEPER]="K",_xlfn.IFNA(INDEX(Draft2017[Current Contract],MATCH(Draft2018[[#This Row],[PLAYER]],Draft2017[PLAYER],0)),"Undrafted"),"")</f>
        <v>Auction</v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2</v>
      </c>
    </row>
    <row r="226" spans="1:12" x14ac:dyDescent="0.3">
      <c r="A226">
        <v>10</v>
      </c>
      <c r="B226" t="s">
        <v>11120</v>
      </c>
      <c r="C226">
        <v>85</v>
      </c>
      <c r="D226" t="s">
        <v>11128</v>
      </c>
      <c r="E226" t="s">
        <v>10017</v>
      </c>
      <c r="F226" t="s">
        <v>10876</v>
      </c>
      <c r="G226" t="s">
        <v>313</v>
      </c>
      <c r="H226">
        <v>5</v>
      </c>
      <c r="I226" t="s">
        <v>439</v>
      </c>
      <c r="J226" t="str">
        <f>IF(Draft2018[KEEPER]="K",_xlfn.IFNA(INDEX(Draft2017[Current Contract],MATCH(Draft2018[[#This Row],[PLAYER]],Draft2017[PLAYER],0)),"Undrafted"),"")</f>
        <v>Auction</v>
      </c>
      <c r="K226" t="str">
        <f>IF(Draft2018[[#This Row],[KEEPER]]="K",Draft2018[[#This Row],[Last Contract]],IF(ISNA(VLOOKUP(Draft2018[[#This Row],[PLAYER]],Rookies2018[Player],1,FALSE)),"Auction","Rookie"))</f>
        <v>Auction</v>
      </c>
      <c r="L226">
        <f>IF(Draft2018[[#This Row],[KEEPER]]="K",1+_xlfn.IFNA(INDEX(Draft2017[Net Keeper Count],MATCH(Draft2018[[#This Row],[PLAYER]],Draft2017[PLAYER],0)),0),0)</f>
        <v>2</v>
      </c>
    </row>
    <row r="227" spans="1:12" x14ac:dyDescent="0.3">
      <c r="A227">
        <v>10</v>
      </c>
      <c r="B227" t="s">
        <v>11120</v>
      </c>
      <c r="C227">
        <v>95</v>
      </c>
      <c r="D227" t="s">
        <v>11131</v>
      </c>
      <c r="E227" t="s">
        <v>10726</v>
      </c>
      <c r="F227" t="s">
        <v>573</v>
      </c>
      <c r="G227" t="s">
        <v>313</v>
      </c>
      <c r="H227">
        <v>4</v>
      </c>
      <c r="I227" t="s">
        <v>439</v>
      </c>
      <c r="J227" t="str">
        <f>IF(Draft2018[KEEPER]="K",_xlfn.IFNA(INDEX(Draft2017[Current Contract],MATCH(Draft2018[[#This Row],[PLAYER]],Draft2017[PLAYER],0)),"Undrafted"),"")</f>
        <v>Rookie</v>
      </c>
      <c r="K227" t="str">
        <f>IF(Draft2018[[#This Row],[KEEPER]]="K",Draft2018[[#This Row],[Last Contract]],IF(ISNA(VLOOKUP(Draft2018[[#This Row],[PLAYER]],Rookies2018[Player],1,FALSE)),"Auction","Rookie"))</f>
        <v>Rookie</v>
      </c>
      <c r="L227">
        <f>IF(Draft2018[[#This Row],[KEEPER]]="K",1+_xlfn.IFNA(INDEX(Draft2017[Net Keeper Count],MATCH(Draft2018[[#This Row],[PLAYER]],Draft2017[PLAYER],0)),0),0)</f>
        <v>2</v>
      </c>
    </row>
    <row r="228" spans="1:12" x14ac:dyDescent="0.3">
      <c r="A228">
        <v>10</v>
      </c>
      <c r="B228" t="s">
        <v>11120</v>
      </c>
      <c r="C228">
        <v>104</v>
      </c>
      <c r="D228" t="s">
        <v>11285</v>
      </c>
      <c r="E228" t="s">
        <v>9544</v>
      </c>
      <c r="F228" t="s">
        <v>308</v>
      </c>
      <c r="G228" t="s">
        <v>439</v>
      </c>
      <c r="H228">
        <v>1</v>
      </c>
      <c r="I228" t="s">
        <v>439</v>
      </c>
      <c r="J228" t="str">
        <f>IF(Draft2018[KEEPER]="K",_xlfn.IFNA(INDEX(Draft2017[Current Contract],MATCH(Draft2018[[#This Row],[PLAYER]],Draft2017[PLAYER],0)),"Undrafted"),"")</f>
        <v>Undrafted</v>
      </c>
      <c r="K228" t="str">
        <f>IF(Draft2018[[#This Row],[KEEPER]]="K",Draft2018[[#This Row],[Last Contract]],IF(ISNA(VLOOKUP(Draft2018[[#This Row],[PLAYER]],Rookies2018[Player],1,FALSE)),"Auction","Rookie"))</f>
        <v>Undrafted</v>
      </c>
      <c r="L228">
        <f>IF(Draft2018[[#This Row],[KEEPER]]="K",1+_xlfn.IFNA(INDEX(Draft2017[Net Keeper Count],MATCH(Draft2018[[#This Row],[PLAYER]],Draft2017[PLAYER],0)),0),0)</f>
        <v>1</v>
      </c>
    </row>
    <row r="229" spans="1:12" x14ac:dyDescent="0.3">
      <c r="A229">
        <v>10</v>
      </c>
      <c r="B229" t="s">
        <v>11120</v>
      </c>
      <c r="C229">
        <v>112</v>
      </c>
      <c r="D229" t="s">
        <v>11135</v>
      </c>
      <c r="E229" t="s">
        <v>5624</v>
      </c>
      <c r="F229" t="s">
        <v>10890</v>
      </c>
      <c r="G229" t="s">
        <v>453</v>
      </c>
      <c r="H229">
        <v>5</v>
      </c>
      <c r="I229" t="s">
        <v>439</v>
      </c>
      <c r="J229" t="str">
        <f>IF(Draft2018[KEEPER]="K",_xlfn.IFNA(INDEX(Draft2017[Current Contract],MATCH(Draft2018[[#This Row],[PLAYER]],Draft2017[PLAYER],0)),"Undrafted"),"")</f>
        <v>Rookie</v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1</v>
      </c>
    </row>
    <row r="230" spans="1:12" x14ac:dyDescent="0.3">
      <c r="A230">
        <v>10</v>
      </c>
      <c r="B230" t="s">
        <v>11120</v>
      </c>
      <c r="C230">
        <v>120</v>
      </c>
      <c r="D230" t="s">
        <v>11286</v>
      </c>
      <c r="E230" t="s">
        <v>6721</v>
      </c>
      <c r="F230" t="s">
        <v>10906</v>
      </c>
      <c r="G230" t="s">
        <v>323</v>
      </c>
      <c r="H230">
        <v>1</v>
      </c>
      <c r="I230" t="s">
        <v>439</v>
      </c>
      <c r="J230" t="str">
        <f>IF(Draft2018[KEEPER]="K",_xlfn.IFNA(INDEX(Draft2017[Current Contract],MATCH(Draft2018[[#This Row],[PLAYER]],Draft2017[PLAYER],0)),"Undrafted"),"")</f>
        <v>Undrafted</v>
      </c>
      <c r="K230" t="str">
        <f>IF(Draft2018[[#This Row],[KEEPER]]="K",Draft2018[[#This Row],[Last Contract]],IF(ISNA(VLOOKUP(Draft2018[[#This Row],[PLAYER]],Rookies2018[Player],1,FALSE)),"Auction","Rookie"))</f>
        <v>Undrafted</v>
      </c>
      <c r="L230">
        <f>IF(Draft2018[[#This Row],[KEEPER]]="K",1+_xlfn.IFNA(INDEX(Draft2017[Net Keeper Count],MATCH(Draft2018[[#This Row],[PLAYER]],Draft2017[PLAYER],0)),0),0)</f>
        <v>1</v>
      </c>
    </row>
    <row r="231" spans="1:12" x14ac:dyDescent="0.3">
      <c r="A231">
        <v>10</v>
      </c>
      <c r="B231" t="s">
        <v>11120</v>
      </c>
      <c r="C231">
        <v>156</v>
      </c>
      <c r="D231" t="s">
        <v>11287</v>
      </c>
      <c r="E231" t="s">
        <v>6909</v>
      </c>
      <c r="F231" t="s">
        <v>10971</v>
      </c>
      <c r="G231" t="s">
        <v>323</v>
      </c>
      <c r="H231">
        <v>1</v>
      </c>
      <c r="I231" t="s">
        <v>297</v>
      </c>
      <c r="J231" t="str">
        <f>IF(Draft2018[KEEPER]="K",_xlfn.IFNA(INDEX(Draft2017[Current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Rookie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10</v>
      </c>
      <c r="B232" t="s">
        <v>11120</v>
      </c>
      <c r="C232">
        <v>166</v>
      </c>
      <c r="D232" t="s">
        <v>11288</v>
      </c>
      <c r="E232" t="s">
        <v>6527</v>
      </c>
      <c r="F232" t="s">
        <v>10900</v>
      </c>
      <c r="G232" t="s">
        <v>313</v>
      </c>
      <c r="H232">
        <v>1</v>
      </c>
      <c r="I232" t="s">
        <v>297</v>
      </c>
      <c r="J232" t="str">
        <f>IF(Draft2018[KEEPER]="K",_xlfn.IFNA(INDEX(Draft2017[Current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Rookie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10</v>
      </c>
      <c r="B233" t="s">
        <v>11120</v>
      </c>
      <c r="C233">
        <v>176</v>
      </c>
      <c r="D233" t="s">
        <v>11289</v>
      </c>
      <c r="E233" t="s">
        <v>8152</v>
      </c>
      <c r="F233" t="s">
        <v>10961</v>
      </c>
      <c r="G233" t="s">
        <v>453</v>
      </c>
      <c r="H233">
        <v>4</v>
      </c>
      <c r="I233" t="s">
        <v>297</v>
      </c>
      <c r="J233" t="str">
        <f>IF(Draft2018[KEEPER]="K",_xlfn.IFNA(INDEX(Draft2017[Current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Rookie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10</v>
      </c>
      <c r="B234" t="s">
        <v>11120</v>
      </c>
      <c r="C234">
        <v>186</v>
      </c>
      <c r="D234" t="s">
        <v>11290</v>
      </c>
      <c r="E234" t="s">
        <v>2951</v>
      </c>
      <c r="F234" t="s">
        <v>10912</v>
      </c>
      <c r="G234" t="s">
        <v>453</v>
      </c>
      <c r="H234">
        <v>4</v>
      </c>
      <c r="I234" t="s">
        <v>297</v>
      </c>
      <c r="J234" t="str">
        <f>IF(Draft2018[KEEPER]="K",_xlfn.IFNA(INDEX(Draft2017[Current Contract],MATCH(Draft2018[[#This Row],[PLAYER]],Draft2017[PLAYER],0)),"Undrafted"),"")</f>
        <v/>
      </c>
      <c r="K234" t="str">
        <f>IF(Draft2018[[#This Row],[KEEPER]]="K",Draft2018[[#This Row],[Last Contract]],IF(ISNA(VLOOKUP(Draft2018[[#This Row],[PLAYER]],Rookies2018[Player],1,FALSE)),"Auction","Rookie"))</f>
        <v>Rookie</v>
      </c>
      <c r="L234">
        <f>IF(Draft2018[[#This Row],[KEEPER]]="K",1+_xlfn.IFNA(INDEX(Draft2017[Net Keeper Count],MATCH(Draft2018[[#This Row],[PLAYER]],Draft2017[PLAYER],0)),0),0)</f>
        <v>0</v>
      </c>
    </row>
    <row r="235" spans="1:12" x14ac:dyDescent="0.3">
      <c r="A235">
        <v>10</v>
      </c>
      <c r="B235" t="s">
        <v>11120</v>
      </c>
      <c r="C235">
        <v>196</v>
      </c>
      <c r="D235" t="s">
        <v>11291</v>
      </c>
      <c r="E235" t="s">
        <v>4732</v>
      </c>
      <c r="F235" t="s">
        <v>10880</v>
      </c>
      <c r="G235" t="s">
        <v>313</v>
      </c>
      <c r="H235">
        <v>3</v>
      </c>
      <c r="I235" t="s">
        <v>297</v>
      </c>
      <c r="J235" t="str">
        <f>IF(Draft2018[KEEPER]="K",_xlfn.IFNA(INDEX(Draft2017[Current Contract],MATCH(Draft2018[[#This Row],[PLAYER]],Draft2017[PLAYER],0)),"Undrafted"),"")</f>
        <v/>
      </c>
      <c r="K235" t="str">
        <f>IF(Draft2018[[#This Row],[KEEPER]]="K",Draft2018[[#This Row],[Last Contract]],IF(ISNA(VLOOKUP(Draft2018[[#This Row],[PLAYER]],Rookies2018[Player],1,FALSE)),"Auction","Rookie"))</f>
        <v>Rookie</v>
      </c>
      <c r="L235">
        <f>IF(Draft2018[[#This Row],[KEEPER]]="K",1+_xlfn.IFNA(INDEX(Draft2017[Net Keeper Count],MATCH(Draft2018[[#This Row],[PLAYER]],Draft2017[PLAYER],0)),0),0)</f>
        <v>0</v>
      </c>
    </row>
    <row r="236" spans="1:12" x14ac:dyDescent="0.3">
      <c r="A236">
        <v>10</v>
      </c>
      <c r="B236" t="s">
        <v>11120</v>
      </c>
      <c r="C236">
        <v>200</v>
      </c>
      <c r="D236" t="s">
        <v>11292</v>
      </c>
      <c r="E236" t="s">
        <v>4834</v>
      </c>
      <c r="F236" t="s">
        <v>367</v>
      </c>
      <c r="G236" t="s">
        <v>350</v>
      </c>
      <c r="H236">
        <v>3</v>
      </c>
      <c r="I236" t="s">
        <v>297</v>
      </c>
      <c r="J236" t="str">
        <f>IF(Draft2018[KEEPER]="K",_xlfn.IFNA(INDEX(Draft2017[Current Contract],MATCH(Draft2018[[#This Row],[PLAYER]],Draft2017[PLAYER],0)),"Undrafted"),"")</f>
        <v/>
      </c>
      <c r="K236" t="str">
        <f>IF(Draft2018[[#This Row],[KEEPER]]="K",Draft2018[[#This Row],[Last Contract]],IF(ISNA(VLOOKUP(Draft2018[[#This Row],[PLAYER]],Rookies2018[Player],1,FALSE)),"Auction","Rookie"))</f>
        <v>Rookie</v>
      </c>
      <c r="L236">
        <f>IF(Draft2018[[#This Row],[KEEPER]]="K",1+_xlfn.IFNA(INDEX(Draft2017[Net Keeper Count],MATCH(Draft2018[[#This Row],[PLAYER]],Draft2017[PLAYER],0)),0),0)</f>
        <v>0</v>
      </c>
    </row>
    <row r="237" spans="1:12" x14ac:dyDescent="0.3">
      <c r="A237">
        <v>10</v>
      </c>
      <c r="B237" t="s">
        <v>11120</v>
      </c>
      <c r="C237">
        <v>204</v>
      </c>
      <c r="D237" t="s">
        <v>10996</v>
      </c>
      <c r="E237" t="s">
        <v>9747</v>
      </c>
      <c r="F237" t="s">
        <v>1208</v>
      </c>
      <c r="G237" t="s">
        <v>350</v>
      </c>
      <c r="H237">
        <v>75</v>
      </c>
      <c r="I237" t="s">
        <v>297</v>
      </c>
      <c r="J237" t="str">
        <f>IF(Draft2018[KEEPER]="K",_xlfn.IFNA(INDEX(Draft2017[Current Contract],MATCH(Draft2018[[#This Row],[PLAYER]],Draft2017[PLAYER],0)),"Undrafted"),"")</f>
        <v/>
      </c>
      <c r="K237" t="str">
        <f>IF(Draft2018[[#This Row],[KEEPER]]="K",Draft2018[[#This Row],[Last Contract]],IF(ISNA(VLOOKUP(Draft2018[[#This Row],[PLAYER]],Rookies2018[Player],1,FALSE)),"Auction","Rookie"))</f>
        <v>Auction</v>
      </c>
      <c r="L237">
        <f>IF(Draft2018[[#This Row],[KEEPER]]="K",1+_xlfn.IFNA(INDEX(Draft2017[Net Keeper Count],MATCH(Draft2018[[#This Row],[PLAYER]],Draft2017[PLAYER],0)),0),0)</f>
        <v>0</v>
      </c>
    </row>
    <row r="238" spans="1:12" x14ac:dyDescent="0.3">
      <c r="A238">
        <v>10</v>
      </c>
      <c r="B238" t="s">
        <v>11120</v>
      </c>
      <c r="C238">
        <v>211</v>
      </c>
      <c r="D238" t="s">
        <v>11140</v>
      </c>
      <c r="E238" t="s">
        <v>3140</v>
      </c>
      <c r="F238" t="s">
        <v>308</v>
      </c>
      <c r="G238" t="s">
        <v>350</v>
      </c>
      <c r="H238">
        <v>37</v>
      </c>
      <c r="I238" t="s">
        <v>297</v>
      </c>
      <c r="J238" t="str">
        <f>IF(Draft2018[KEEPER]="K",_xlfn.IFNA(INDEX(Draft2017[Current Contract],MATCH(Draft2018[[#This Row],[PLAYER]],Draft2017[PLAYER],0)),"Undrafted"),"")</f>
        <v/>
      </c>
      <c r="K238" t="str">
        <f>IF(Draft2018[[#This Row],[KEEPER]]="K",Draft2018[[#This Row],[Last Contract]],IF(ISNA(VLOOKUP(Draft2018[[#This Row],[PLAYER]],Rookies2018[Player],1,FALSE)),"Auction","Rookie"))</f>
        <v>Auction</v>
      </c>
      <c r="L238">
        <f>IF(Draft2018[[#This Row],[KEEPER]]="K",1+_xlfn.IFNA(INDEX(Draft2017[Net Keeper Count],MATCH(Draft2018[[#This Row],[PLAYER]],Draft2017[PLAYER],0)),0),0)</f>
        <v>0</v>
      </c>
    </row>
    <row r="239" spans="1:12" x14ac:dyDescent="0.3">
      <c r="A239">
        <v>10</v>
      </c>
      <c r="B239" t="s">
        <v>11120</v>
      </c>
      <c r="C239">
        <v>216</v>
      </c>
      <c r="D239" t="s">
        <v>11016</v>
      </c>
      <c r="E239" t="s">
        <v>10677</v>
      </c>
      <c r="F239" t="s">
        <v>10914</v>
      </c>
      <c r="G239" t="s">
        <v>453</v>
      </c>
      <c r="H239">
        <v>5</v>
      </c>
      <c r="I239" t="s">
        <v>297</v>
      </c>
      <c r="J239" t="str">
        <f>IF(Draft2018[KEEPER]="K",_xlfn.IFNA(INDEX(Draft2017[Current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Auction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10</v>
      </c>
      <c r="B240" t="s">
        <v>11120</v>
      </c>
      <c r="C240">
        <v>220</v>
      </c>
      <c r="D240" t="s">
        <v>10937</v>
      </c>
      <c r="E240" t="s">
        <v>10648</v>
      </c>
      <c r="F240" t="s">
        <v>10894</v>
      </c>
      <c r="G240" t="s">
        <v>453</v>
      </c>
      <c r="H240">
        <v>12</v>
      </c>
      <c r="I240" t="s">
        <v>297</v>
      </c>
      <c r="J240" t="str">
        <f>IF(Draft2018[KEEPER]="K",_xlfn.IFNA(INDEX(Draft2017[Current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Auction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10</v>
      </c>
      <c r="B241" t="s">
        <v>11120</v>
      </c>
      <c r="C241">
        <v>229</v>
      </c>
      <c r="D241" t="s">
        <v>11293</v>
      </c>
      <c r="E241" t="s">
        <v>2784</v>
      </c>
      <c r="F241" t="s">
        <v>299</v>
      </c>
      <c r="G241" t="s">
        <v>453</v>
      </c>
      <c r="H241">
        <v>1</v>
      </c>
      <c r="I241" t="s">
        <v>297</v>
      </c>
      <c r="J241" t="str">
        <f>IF(Draft2018[KEEPER]="K",_xlfn.IFNA(INDEX(Draft2017[Current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Auction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D158" sqref="D158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12.109375" bestFit="1" customWidth="1"/>
    <col min="6" max="6" width="11.44140625" customWidth="1"/>
    <col min="7" max="7" width="18.6640625" customWidth="1"/>
    <col min="12" max="12" width="31.6640625" bestFit="1" customWidth="1"/>
    <col min="14" max="14" width="9.33203125" customWidth="1"/>
    <col min="15" max="15" width="29.33203125" bestFit="1" customWidth="1"/>
    <col min="21" max="21" width="18.88671875" customWidth="1"/>
    <col min="22" max="22" width="2.6640625" customWidth="1"/>
    <col min="25" max="25" width="20.44140625" bestFit="1" customWidth="1"/>
  </cols>
  <sheetData>
    <row r="3" spans="3:25" x14ac:dyDescent="0.3">
      <c r="C3" s="3" t="s">
        <v>11146</v>
      </c>
      <c r="D3" s="3" t="s">
        <v>11147</v>
      </c>
      <c r="E3" s="3" t="s">
        <v>11145</v>
      </c>
      <c r="F3" t="s">
        <v>11148</v>
      </c>
      <c r="G3" t="s">
        <v>11149</v>
      </c>
      <c r="H3" t="s">
        <v>11151</v>
      </c>
      <c r="I3" t="s">
        <v>11150</v>
      </c>
      <c r="J3" t="s">
        <v>11152</v>
      </c>
      <c r="K3" t="s">
        <v>10861</v>
      </c>
      <c r="L3" t="s">
        <v>11153</v>
      </c>
      <c r="S3" s="8" t="s">
        <v>11147</v>
      </c>
      <c r="T3" s="6" t="s">
        <v>11148</v>
      </c>
      <c r="U3" s="6" t="s">
        <v>11149</v>
      </c>
      <c r="V3" s="6"/>
      <c r="W3" s="9" t="s">
        <v>11147</v>
      </c>
      <c r="X3" s="6" t="s">
        <v>11148</v>
      </c>
      <c r="Y3" s="7" t="s">
        <v>11149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742</v>
      </c>
      <c r="G4" t="s">
        <v>9514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11297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11298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10846</v>
      </c>
      <c r="G5" t="s">
        <v>2278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11299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11300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966</v>
      </c>
      <c r="G6" t="s">
        <v>8241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11301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11302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1196</v>
      </c>
      <c r="G7" t="s">
        <v>2997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11303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11304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676</v>
      </c>
      <c r="G8" t="s">
        <v>5071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11305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11306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862</v>
      </c>
      <c r="G9" t="s">
        <v>1945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11307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11308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10849</v>
      </c>
      <c r="G10" t="s">
        <v>6386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11309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11310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3150</v>
      </c>
      <c r="G11" t="s">
        <v>8121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11311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11312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966</v>
      </c>
      <c r="G12" t="s">
        <v>8403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11313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11314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966</v>
      </c>
      <c r="G13" t="s">
        <v>482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11172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11194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966</v>
      </c>
      <c r="G14" t="s">
        <v>2041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11315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11316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10846</v>
      </c>
      <c r="G15" t="s">
        <v>10275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11317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11318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10849</v>
      </c>
      <c r="G16" t="s">
        <v>10036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11148</v>
      </c>
      <c r="O16" t="s">
        <v>10861</v>
      </c>
      <c r="S16" s="10" t="s">
        <v>11319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11320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1196</v>
      </c>
      <c r="G17" t="s">
        <v>8342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742</v>
      </c>
      <c r="O17">
        <v>1</v>
      </c>
      <c r="S17" s="10" t="s">
        <v>11321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11322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966</v>
      </c>
      <c r="G18" t="s">
        <v>9557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3150</v>
      </c>
      <c r="O18">
        <v>2</v>
      </c>
      <c r="S18" s="10" t="s">
        <v>11323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11324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449</v>
      </c>
      <c r="G19" t="s">
        <v>8152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10846</v>
      </c>
      <c r="O19">
        <v>3</v>
      </c>
      <c r="S19" s="10" t="s">
        <v>11325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11326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449</v>
      </c>
      <c r="G20" t="s">
        <v>2951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1211</v>
      </c>
      <c r="O20">
        <v>4</v>
      </c>
      <c r="S20" s="10" t="s">
        <v>11327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11328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3150</v>
      </c>
      <c r="G21" t="s">
        <v>8667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10849</v>
      </c>
      <c r="O21">
        <v>5</v>
      </c>
      <c r="S21" s="10" t="s">
        <v>11329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11330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742</v>
      </c>
      <c r="G22" t="s">
        <v>5586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862</v>
      </c>
      <c r="O22">
        <v>6</v>
      </c>
      <c r="S22" s="10" t="s">
        <v>11331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11332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3150</v>
      </c>
      <c r="G23" t="s">
        <v>9539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966</v>
      </c>
      <c r="O23">
        <v>7</v>
      </c>
      <c r="S23" s="14" t="s">
        <v>11184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11333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966</v>
      </c>
      <c r="G24" t="s">
        <v>6406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676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10846</v>
      </c>
      <c r="G25" t="s">
        <v>5667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1196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449</v>
      </c>
      <c r="G26" t="s">
        <v>4732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449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1196</v>
      </c>
      <c r="G27" t="s">
        <v>11279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11147</v>
      </c>
      <c r="T27" s="6" t="s">
        <v>11148</v>
      </c>
      <c r="U27" s="6" t="s">
        <v>11149</v>
      </c>
      <c r="V27" s="6"/>
      <c r="W27" s="9" t="s">
        <v>11147</v>
      </c>
      <c r="X27" s="6" t="s">
        <v>11148</v>
      </c>
      <c r="Y27" s="7" t="s">
        <v>11149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676</v>
      </c>
      <c r="G28" t="s">
        <v>5153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11334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11335</v>
      </c>
      <c r="X28" s="11" t="str">
        <f>INDEX(Rookies2018[Owner],MATCH($W28,Rookies2018[[PickName]:[PickName]],0))</f>
        <v>Greg</v>
      </c>
      <c r="Y28" s="18" t="s">
        <v>11336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449</v>
      </c>
      <c r="G29" t="s">
        <v>4834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11337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11338</v>
      </c>
      <c r="X29" s="11" t="str">
        <f>INDEX(Rookies2018[Owner],MATCH($W29,Rookies2018[[PickName]:[PickName]],0))</f>
        <v>David O</v>
      </c>
      <c r="Y29" s="18" t="s">
        <v>11336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10849</v>
      </c>
      <c r="G30" t="s">
        <v>2299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11339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11340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966</v>
      </c>
      <c r="G31" t="s">
        <v>10169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11341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11342</v>
      </c>
      <c r="X31" s="11" t="str">
        <f>INDEX(Rookies2018[Owner],MATCH($W31,Rookies2018[[PickName]:[PickName]],0))</f>
        <v>Jeremy</v>
      </c>
      <c r="Y31" s="18" t="s">
        <v>11336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966</v>
      </c>
      <c r="G32" t="s">
        <v>11343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11344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11345</v>
      </c>
      <c r="X32" s="11" t="str">
        <f>INDEX(Rookies2018[Owner],MATCH($W32,Rookies2018[[PickName]:[PickName]],0))</f>
        <v>Kevin</v>
      </c>
      <c r="Y32" s="18" t="s">
        <v>11336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3150</v>
      </c>
      <c r="G33" t="s">
        <v>598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11346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11347</v>
      </c>
      <c r="X33" s="11" t="str">
        <f>INDEX(Rookies2018[Owner],MATCH($W33,Rookies2018[[PickName]:[PickName]],0))</f>
        <v>Zach</v>
      </c>
      <c r="Y33" s="18" t="s">
        <v>11336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966</v>
      </c>
      <c r="G34" t="s">
        <v>5195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11348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11349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10846</v>
      </c>
      <c r="G35" t="s">
        <v>10331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11350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11351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10849</v>
      </c>
      <c r="G36" t="s">
        <v>8256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11352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11353</v>
      </c>
      <c r="X36" s="11" t="str">
        <f>INDEX(Rookies2018[Owner],MATCH($W36,Rookies2018[[PickName]:[PickName]],0))</f>
        <v>Adam</v>
      </c>
      <c r="Y36" s="18" t="s">
        <v>11336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1196</v>
      </c>
      <c r="G37" t="s">
        <v>11336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11354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11355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676</v>
      </c>
      <c r="G38" t="s">
        <v>3770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11356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862</v>
      </c>
      <c r="G39" t="s">
        <v>11336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11357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10849</v>
      </c>
      <c r="G40" t="s">
        <v>8297</v>
      </c>
      <c r="H40" s="2" t="s">
        <v>10906</v>
      </c>
      <c r="I40" s="2" t="s">
        <v>350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11358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3150</v>
      </c>
      <c r="G41" t="s">
        <v>2564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11359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742</v>
      </c>
      <c r="G42" t="s">
        <v>11336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11360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1211</v>
      </c>
      <c r="G43" t="s">
        <v>2493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11361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966</v>
      </c>
      <c r="G44" t="s">
        <v>11268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11362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10846</v>
      </c>
      <c r="G45" t="s">
        <v>6536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11363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3150</v>
      </c>
      <c r="G46" t="s">
        <v>6018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11364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1196</v>
      </c>
      <c r="G47" t="s">
        <v>11336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11365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676</v>
      </c>
      <c r="G48" t="s">
        <v>11336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862</v>
      </c>
      <c r="G49" t="s">
        <v>11336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1211</v>
      </c>
      <c r="G50" t="s">
        <v>7808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1211</v>
      </c>
      <c r="G51" t="s">
        <v>6682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1211</v>
      </c>
      <c r="G52" t="s">
        <v>2665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1211</v>
      </c>
      <c r="G53" t="s">
        <v>4440</v>
      </c>
      <c r="H53" s="2" t="s">
        <v>10884</v>
      </c>
      <c r="I53" s="2" t="s">
        <v>453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966</v>
      </c>
      <c r="G54" t="s">
        <v>11336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10846</v>
      </c>
      <c r="G55" t="s">
        <v>11336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449</v>
      </c>
      <c r="G56" t="s">
        <v>6527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1196</v>
      </c>
      <c r="G57" t="s">
        <v>11336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676</v>
      </c>
      <c r="G58" t="s">
        <v>11336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862</v>
      </c>
      <c r="G59" t="s">
        <v>11336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10849</v>
      </c>
      <c r="G60" t="s">
        <v>7753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3150</v>
      </c>
      <c r="G61" t="s">
        <v>3376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1211</v>
      </c>
      <c r="G62" t="s">
        <v>6771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1211</v>
      </c>
      <c r="G63" t="s">
        <v>10504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966</v>
      </c>
      <c r="G64" t="s">
        <v>11336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10846</v>
      </c>
      <c r="G65" t="s">
        <v>11336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449</v>
      </c>
      <c r="G66" t="s">
        <v>6909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1196</v>
      </c>
      <c r="G67" t="s">
        <v>11336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676</v>
      </c>
      <c r="G68" t="s">
        <v>11336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862</v>
      </c>
      <c r="G69" t="s">
        <v>11336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1211</v>
      </c>
      <c r="G70" t="s">
        <v>8230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3150</v>
      </c>
      <c r="G71" t="s">
        <v>6896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742</v>
      </c>
      <c r="G72" t="s">
        <v>11336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1211</v>
      </c>
      <c r="G73" t="s">
        <v>10753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E123" sqref="E123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11145</v>
      </c>
      <c r="D3" s="3" t="s">
        <v>11146</v>
      </c>
      <c r="E3" s="3" t="s">
        <v>11147</v>
      </c>
      <c r="F3" t="s">
        <v>11148</v>
      </c>
      <c r="G3" t="s">
        <v>11149</v>
      </c>
      <c r="H3" t="s">
        <v>11150</v>
      </c>
      <c r="I3" t="s">
        <v>11151</v>
      </c>
      <c r="J3" t="s">
        <v>11152</v>
      </c>
      <c r="K3" t="s">
        <v>10861</v>
      </c>
      <c r="L3" t="s">
        <v>11153</v>
      </c>
      <c r="N3" t="s">
        <v>10861</v>
      </c>
      <c r="O3" t="s">
        <v>11153</v>
      </c>
    </row>
    <row r="4" spans="3:15" x14ac:dyDescent="0.3">
      <c r="C4" t="s">
        <v>11154</v>
      </c>
      <c r="D4" s="4">
        <v>1</v>
      </c>
      <c r="E4">
        <v>1</v>
      </c>
      <c r="F4" t="s">
        <v>1196</v>
      </c>
      <c r="G4" t="s">
        <v>7638</v>
      </c>
      <c r="H4" t="s">
        <v>453</v>
      </c>
      <c r="I4" t="s">
        <v>917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11155</v>
      </c>
    </row>
    <row r="5" spans="3:15" x14ac:dyDescent="0.3">
      <c r="C5" t="s">
        <v>11156</v>
      </c>
      <c r="D5" s="4">
        <v>1</v>
      </c>
      <c r="E5">
        <v>2</v>
      </c>
      <c r="F5" t="s">
        <v>862</v>
      </c>
      <c r="G5" t="s">
        <v>7783</v>
      </c>
      <c r="H5" t="s">
        <v>453</v>
      </c>
      <c r="I5" t="s">
        <v>880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11157</v>
      </c>
    </row>
    <row r="6" spans="3:15" x14ac:dyDescent="0.3">
      <c r="C6" t="s">
        <v>11158</v>
      </c>
      <c r="D6" s="4">
        <v>1</v>
      </c>
      <c r="E6">
        <v>3</v>
      </c>
      <c r="F6" t="s">
        <v>676</v>
      </c>
      <c r="G6" t="s">
        <v>9744</v>
      </c>
      <c r="H6" t="s">
        <v>453</v>
      </c>
      <c r="I6" t="s">
        <v>647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11159</v>
      </c>
    </row>
    <row r="7" spans="3:15" x14ac:dyDescent="0.3">
      <c r="C7" t="s">
        <v>11160</v>
      </c>
      <c r="D7" s="4">
        <v>1</v>
      </c>
      <c r="E7">
        <v>4</v>
      </c>
      <c r="F7" t="s">
        <v>449</v>
      </c>
      <c r="G7" t="s">
        <v>6828</v>
      </c>
      <c r="H7" t="s">
        <v>453</v>
      </c>
      <c r="I7" t="s">
        <v>412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11161</v>
      </c>
    </row>
    <row r="8" spans="3:15" x14ac:dyDescent="0.3">
      <c r="C8" t="s">
        <v>11162</v>
      </c>
      <c r="D8" s="4">
        <v>1</v>
      </c>
      <c r="E8">
        <v>5</v>
      </c>
      <c r="F8" t="s">
        <v>966</v>
      </c>
      <c r="G8" t="s">
        <v>845</v>
      </c>
      <c r="H8" t="s">
        <v>350</v>
      </c>
      <c r="I8" t="s">
        <v>555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11163</v>
      </c>
    </row>
    <row r="9" spans="3:15" x14ac:dyDescent="0.3">
      <c r="C9" t="s">
        <v>11164</v>
      </c>
      <c r="D9" s="4">
        <v>1</v>
      </c>
      <c r="E9">
        <v>6</v>
      </c>
      <c r="F9" t="s">
        <v>10846</v>
      </c>
      <c r="G9" t="s">
        <v>10149</v>
      </c>
      <c r="H9" t="s">
        <v>350</v>
      </c>
      <c r="I9" t="s">
        <v>412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11165</v>
      </c>
    </row>
    <row r="10" spans="3:15" x14ac:dyDescent="0.3">
      <c r="C10" t="s">
        <v>11166</v>
      </c>
      <c r="D10" s="4">
        <v>1</v>
      </c>
      <c r="E10">
        <v>7</v>
      </c>
      <c r="F10" t="s">
        <v>449</v>
      </c>
      <c r="G10" t="s">
        <v>5624</v>
      </c>
      <c r="H10" t="s">
        <v>453</v>
      </c>
      <c r="I10" t="s">
        <v>446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11167</v>
      </c>
    </row>
    <row r="11" spans="3:15" x14ac:dyDescent="0.3">
      <c r="C11" t="s">
        <v>11168</v>
      </c>
      <c r="D11" s="4">
        <v>1</v>
      </c>
      <c r="E11">
        <v>8</v>
      </c>
      <c r="F11" t="s">
        <v>10849</v>
      </c>
      <c r="G11" t="s">
        <v>6348</v>
      </c>
      <c r="H11" t="s">
        <v>453</v>
      </c>
      <c r="I11" t="s">
        <v>373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11169</v>
      </c>
    </row>
    <row r="12" spans="3:15" x14ac:dyDescent="0.3">
      <c r="C12" t="s">
        <v>11170</v>
      </c>
      <c r="D12" s="4">
        <v>1</v>
      </c>
      <c r="E12">
        <v>9</v>
      </c>
      <c r="F12" t="s">
        <v>1196</v>
      </c>
      <c r="G12" t="s">
        <v>6291</v>
      </c>
      <c r="H12" t="s">
        <v>453</v>
      </c>
      <c r="I12" t="s">
        <v>367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11171</v>
      </c>
    </row>
    <row r="13" spans="3:15" x14ac:dyDescent="0.3">
      <c r="C13" t="s">
        <v>11172</v>
      </c>
      <c r="D13" s="4">
        <v>1</v>
      </c>
      <c r="E13">
        <v>10</v>
      </c>
      <c r="F13" t="s">
        <v>1211</v>
      </c>
      <c r="G13" t="s">
        <v>5169</v>
      </c>
      <c r="H13" t="s">
        <v>323</v>
      </c>
      <c r="I13" t="s">
        <v>1208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11173</v>
      </c>
    </row>
    <row r="14" spans="3:15" x14ac:dyDescent="0.3">
      <c r="C14" t="s">
        <v>11174</v>
      </c>
      <c r="D14" s="4">
        <v>2</v>
      </c>
      <c r="E14">
        <v>1</v>
      </c>
      <c r="F14" t="s">
        <v>1196</v>
      </c>
      <c r="G14" t="s">
        <v>5848</v>
      </c>
      <c r="H14" t="s">
        <v>323</v>
      </c>
      <c r="I14" t="s">
        <v>316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11175</v>
      </c>
      <c r="D15" s="4">
        <v>2</v>
      </c>
      <c r="E15">
        <v>2</v>
      </c>
      <c r="F15" t="s">
        <v>742</v>
      </c>
      <c r="G15" t="s">
        <v>6996</v>
      </c>
      <c r="H15" t="s">
        <v>350</v>
      </c>
      <c r="I15" t="s">
        <v>299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11176</v>
      </c>
      <c r="D16" s="4">
        <v>2</v>
      </c>
      <c r="E16">
        <v>3</v>
      </c>
      <c r="F16" t="s">
        <v>676</v>
      </c>
      <c r="G16" t="s">
        <v>5938</v>
      </c>
      <c r="H16" t="s">
        <v>350</v>
      </c>
      <c r="I16" t="s">
        <v>710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11177</v>
      </c>
      <c r="D17" s="4">
        <v>2</v>
      </c>
      <c r="E17">
        <v>4</v>
      </c>
      <c r="F17" t="s">
        <v>449</v>
      </c>
      <c r="G17" t="s">
        <v>10362</v>
      </c>
      <c r="H17" t="s">
        <v>350</v>
      </c>
      <c r="I17" t="s">
        <v>724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11178</v>
      </c>
      <c r="D18" s="4">
        <v>2</v>
      </c>
      <c r="E18">
        <v>5</v>
      </c>
      <c r="F18" t="s">
        <v>966</v>
      </c>
      <c r="G18" t="s">
        <v>8888</v>
      </c>
      <c r="H18" t="s">
        <v>453</v>
      </c>
      <c r="I18" t="s">
        <v>308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11179</v>
      </c>
      <c r="D19" s="4">
        <v>2</v>
      </c>
      <c r="E19">
        <v>6</v>
      </c>
      <c r="F19" t="s">
        <v>10846</v>
      </c>
      <c r="G19" t="s">
        <v>8763</v>
      </c>
      <c r="H19" t="s">
        <v>323</v>
      </c>
      <c r="I19" t="s">
        <v>672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11180</v>
      </c>
      <c r="D20" s="4">
        <v>2</v>
      </c>
      <c r="E20">
        <v>7</v>
      </c>
      <c r="F20" t="s">
        <v>3150</v>
      </c>
      <c r="G20" t="s">
        <v>11181</v>
      </c>
      <c r="H20" t="s">
        <v>453</v>
      </c>
      <c r="I20" t="s">
        <v>697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11182</v>
      </c>
      <c r="D21" s="4">
        <v>2</v>
      </c>
      <c r="E21">
        <v>8</v>
      </c>
      <c r="F21" t="s">
        <v>3150</v>
      </c>
      <c r="G21" t="s">
        <v>9069</v>
      </c>
      <c r="H21" t="s">
        <v>453</v>
      </c>
      <c r="I21" t="s">
        <v>539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11183</v>
      </c>
      <c r="D22" s="4">
        <v>2</v>
      </c>
      <c r="E22">
        <v>9</v>
      </c>
      <c r="F22" t="s">
        <v>1211</v>
      </c>
      <c r="G22" t="s">
        <v>6853</v>
      </c>
      <c r="H22" t="s">
        <v>453</v>
      </c>
      <c r="I22" t="s">
        <v>304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11184</v>
      </c>
      <c r="D23" s="4">
        <v>2</v>
      </c>
      <c r="E23">
        <v>10</v>
      </c>
      <c r="F23" t="s">
        <v>742</v>
      </c>
      <c r="G23" t="s">
        <v>10211</v>
      </c>
      <c r="H23" t="s">
        <v>350</v>
      </c>
      <c r="I23" t="s">
        <v>922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11185</v>
      </c>
      <c r="D24" s="4">
        <v>3</v>
      </c>
      <c r="E24">
        <v>1</v>
      </c>
      <c r="F24" t="s">
        <v>742</v>
      </c>
      <c r="G24" t="s">
        <v>6410</v>
      </c>
      <c r="H24" t="s">
        <v>453</v>
      </c>
      <c r="I24" t="s">
        <v>1208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11186</v>
      </c>
      <c r="D25" s="4">
        <v>3</v>
      </c>
      <c r="E25">
        <v>2</v>
      </c>
      <c r="F25" t="s">
        <v>862</v>
      </c>
      <c r="G25" t="s">
        <v>10709</v>
      </c>
      <c r="H25" t="s">
        <v>350</v>
      </c>
      <c r="I25" t="s">
        <v>1392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11187</v>
      </c>
      <c r="D26" s="4">
        <v>3</v>
      </c>
      <c r="E26">
        <v>3</v>
      </c>
      <c r="F26" t="s">
        <v>676</v>
      </c>
      <c r="G26" t="s">
        <v>2045</v>
      </c>
      <c r="H26" t="s">
        <v>313</v>
      </c>
      <c r="I26" t="s">
        <v>308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11188</v>
      </c>
      <c r="D27" s="4">
        <v>3</v>
      </c>
      <c r="E27">
        <v>4</v>
      </c>
      <c r="F27" t="s">
        <v>3150</v>
      </c>
      <c r="G27" t="s">
        <v>7661</v>
      </c>
      <c r="H27" t="s">
        <v>453</v>
      </c>
      <c r="I27" t="s">
        <v>316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11189</v>
      </c>
      <c r="D28" s="4">
        <v>3</v>
      </c>
      <c r="E28">
        <v>5</v>
      </c>
      <c r="F28" t="s">
        <v>966</v>
      </c>
      <c r="G28" t="s">
        <v>740</v>
      </c>
      <c r="H28" t="s">
        <v>323</v>
      </c>
      <c r="I28" t="s">
        <v>573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11190</v>
      </c>
      <c r="D29" s="4">
        <v>3</v>
      </c>
      <c r="E29">
        <v>6</v>
      </c>
      <c r="F29" t="s">
        <v>10846</v>
      </c>
      <c r="G29" t="s">
        <v>5744</v>
      </c>
      <c r="H29" t="s">
        <v>313</v>
      </c>
      <c r="I29" t="s">
        <v>697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11191</v>
      </c>
      <c r="D30" s="4">
        <v>3</v>
      </c>
      <c r="E30">
        <v>7</v>
      </c>
      <c r="F30" t="s">
        <v>1211</v>
      </c>
      <c r="G30" t="s">
        <v>5881</v>
      </c>
      <c r="H30" t="s">
        <v>313</v>
      </c>
      <c r="I30" t="s">
        <v>901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11192</v>
      </c>
      <c r="D31" s="4">
        <v>3</v>
      </c>
      <c r="E31">
        <v>8</v>
      </c>
      <c r="F31" t="s">
        <v>449</v>
      </c>
      <c r="G31" t="s">
        <v>7882</v>
      </c>
      <c r="H31" t="s">
        <v>350</v>
      </c>
      <c r="I31" t="s">
        <v>573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11193</v>
      </c>
      <c r="D32" s="4">
        <v>3</v>
      </c>
      <c r="E32">
        <v>9</v>
      </c>
      <c r="F32" t="s">
        <v>1211</v>
      </c>
      <c r="G32" t="s">
        <v>9701</v>
      </c>
      <c r="H32" t="s">
        <v>453</v>
      </c>
      <c r="I32" t="s">
        <v>922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11194</v>
      </c>
      <c r="D33" s="4">
        <v>3</v>
      </c>
      <c r="E33">
        <v>10</v>
      </c>
      <c r="F33" t="s">
        <v>1211</v>
      </c>
      <c r="G33" t="s">
        <v>4385</v>
      </c>
      <c r="H33" t="s">
        <v>350</v>
      </c>
      <c r="I33" t="s">
        <v>1208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11195</v>
      </c>
      <c r="D34" s="4">
        <v>4</v>
      </c>
      <c r="E34">
        <v>2</v>
      </c>
      <c r="F34" t="s">
        <v>862</v>
      </c>
      <c r="G34" t="s">
        <v>1832</v>
      </c>
      <c r="H34" t="s">
        <v>350</v>
      </c>
      <c r="I34" t="s">
        <v>418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11196</v>
      </c>
      <c r="D35" s="4">
        <v>4</v>
      </c>
      <c r="E35">
        <v>3</v>
      </c>
      <c r="F35" t="s">
        <v>676</v>
      </c>
      <c r="G35" t="s">
        <v>2679</v>
      </c>
      <c r="H35" t="s">
        <v>350</v>
      </c>
      <c r="I35" t="s">
        <v>555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11197</v>
      </c>
      <c r="D36" s="4">
        <v>4</v>
      </c>
      <c r="E36">
        <v>4</v>
      </c>
      <c r="F36" t="s">
        <v>3150</v>
      </c>
      <c r="G36" t="s">
        <v>10934</v>
      </c>
      <c r="H36" t="s">
        <v>350</v>
      </c>
      <c r="I36" t="s">
        <v>354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11198</v>
      </c>
      <c r="D37" s="4">
        <v>4</v>
      </c>
      <c r="E37">
        <v>5</v>
      </c>
      <c r="F37" t="s">
        <v>966</v>
      </c>
      <c r="G37" t="s">
        <v>6035</v>
      </c>
      <c r="H37" t="s">
        <v>453</v>
      </c>
      <c r="I37" t="s">
        <v>354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11199</v>
      </c>
      <c r="D38" s="4">
        <v>4</v>
      </c>
      <c r="E38">
        <v>8</v>
      </c>
      <c r="F38" t="s">
        <v>449</v>
      </c>
      <c r="G38" t="s">
        <v>5604</v>
      </c>
      <c r="H38" t="s">
        <v>350</v>
      </c>
      <c r="I38" t="s">
        <v>880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11200</v>
      </c>
      <c r="D39" s="4">
        <v>5</v>
      </c>
      <c r="E39">
        <v>1</v>
      </c>
      <c r="F39" t="s">
        <v>3150</v>
      </c>
      <c r="G39" t="s">
        <v>8161</v>
      </c>
      <c r="H39" t="s">
        <v>350</v>
      </c>
      <c r="I39" t="s">
        <v>917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11201</v>
      </c>
      <c r="D40" s="5">
        <v>6</v>
      </c>
      <c r="E40">
        <v>1</v>
      </c>
      <c r="F40" t="s">
        <v>3150</v>
      </c>
      <c r="G40" t="s">
        <v>5539</v>
      </c>
      <c r="H40" t="s">
        <v>323</v>
      </c>
      <c r="I40" t="s">
        <v>1392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24" workbookViewId="0">
      <selection activeCell="E123" sqref="E123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109375" bestFit="1" customWidth="1"/>
    <col min="9" max="9" width="9.5546875" bestFit="1" customWidth="1"/>
    <col min="10" max="10" width="14.33203125" bestFit="1" customWidth="1"/>
    <col min="11" max="11" width="17.33203125" bestFit="1" customWidth="1"/>
    <col min="12" max="12" width="18.33203125" bestFit="1" customWidth="1"/>
  </cols>
  <sheetData>
    <row r="1" spans="1:12" x14ac:dyDescent="0.3">
      <c r="A1" t="s">
        <v>10861</v>
      </c>
      <c r="B1" t="s">
        <v>10862</v>
      </c>
      <c r="C1" t="s">
        <v>10863</v>
      </c>
      <c r="D1" t="s">
        <v>10864</v>
      </c>
      <c r="E1" t="s">
        <v>10865</v>
      </c>
      <c r="F1" t="s">
        <v>10866</v>
      </c>
      <c r="G1" t="s">
        <v>10867</v>
      </c>
      <c r="H1" t="s">
        <v>10868</v>
      </c>
      <c r="I1" t="s">
        <v>10869</v>
      </c>
      <c r="J1" t="s">
        <v>10870</v>
      </c>
      <c r="K1" t="s">
        <v>10839</v>
      </c>
      <c r="L1" t="s">
        <v>10871</v>
      </c>
    </row>
    <row r="2" spans="1:12" x14ac:dyDescent="0.3">
      <c r="A2">
        <v>1</v>
      </c>
      <c r="B2" t="s">
        <v>10872</v>
      </c>
      <c r="C2">
        <v>10</v>
      </c>
      <c r="D2" t="s">
        <v>11852</v>
      </c>
      <c r="E2" t="s">
        <v>4087</v>
      </c>
      <c r="F2" t="s">
        <v>316</v>
      </c>
      <c r="G2" t="s">
        <v>350</v>
      </c>
      <c r="H2">
        <v>108</v>
      </c>
      <c r="I2" t="s">
        <v>439</v>
      </c>
      <c r="J2" t="s">
        <v>11294</v>
      </c>
      <c r="K2" t="s">
        <v>11294</v>
      </c>
      <c r="L2">
        <f>IF(Draft2017[[#This Row],[KEEPER]]="K",1,0)</f>
        <v>1</v>
      </c>
    </row>
    <row r="3" spans="1:12" x14ac:dyDescent="0.3">
      <c r="A3">
        <v>1</v>
      </c>
      <c r="B3" t="s">
        <v>10872</v>
      </c>
      <c r="C3">
        <v>20</v>
      </c>
      <c r="D3" t="s">
        <v>10873</v>
      </c>
      <c r="E3" t="s">
        <v>5293</v>
      </c>
      <c r="F3" t="s">
        <v>10874</v>
      </c>
      <c r="G3" t="s">
        <v>453</v>
      </c>
      <c r="H3">
        <v>63</v>
      </c>
      <c r="I3" t="s">
        <v>439</v>
      </c>
      <c r="J3" t="s">
        <v>11294</v>
      </c>
      <c r="K3" t="s">
        <v>11294</v>
      </c>
      <c r="L3">
        <f>IF(Draft2017[[#This Row],[KEEPER]]="K",1,0)</f>
        <v>1</v>
      </c>
    </row>
    <row r="4" spans="1:12" x14ac:dyDescent="0.3">
      <c r="A4">
        <v>1</v>
      </c>
      <c r="B4" t="s">
        <v>10872</v>
      </c>
      <c r="C4">
        <v>30</v>
      </c>
      <c r="D4" t="s">
        <v>10875</v>
      </c>
      <c r="E4" t="s">
        <v>1569</v>
      </c>
      <c r="F4" t="s">
        <v>10876</v>
      </c>
      <c r="G4" t="s">
        <v>453</v>
      </c>
      <c r="H4">
        <v>30</v>
      </c>
      <c r="I4" t="s">
        <v>439</v>
      </c>
      <c r="J4" t="s">
        <v>11294</v>
      </c>
      <c r="K4" t="s">
        <v>11294</v>
      </c>
      <c r="L4">
        <f>IF(Draft2017[[#This Row],[KEEPER]]="K",1,0)</f>
        <v>1</v>
      </c>
    </row>
    <row r="5" spans="1:12" x14ac:dyDescent="0.3">
      <c r="A5">
        <v>1</v>
      </c>
      <c r="B5" t="s">
        <v>10872</v>
      </c>
      <c r="C5">
        <v>40</v>
      </c>
      <c r="D5" t="s">
        <v>10877</v>
      </c>
      <c r="E5" t="s">
        <v>3725</v>
      </c>
      <c r="F5" t="s">
        <v>10878</v>
      </c>
      <c r="G5" t="s">
        <v>453</v>
      </c>
      <c r="H5">
        <v>14</v>
      </c>
      <c r="I5" t="s">
        <v>439</v>
      </c>
      <c r="J5" t="s">
        <v>11294</v>
      </c>
      <c r="K5" t="s">
        <v>11294</v>
      </c>
      <c r="L5">
        <f>IF(Draft2017[[#This Row],[KEEPER]]="K",1,0)</f>
        <v>1</v>
      </c>
    </row>
    <row r="6" spans="1:12" x14ac:dyDescent="0.3">
      <c r="A6">
        <v>1</v>
      </c>
      <c r="B6" t="s">
        <v>10872</v>
      </c>
      <c r="C6">
        <v>50</v>
      </c>
      <c r="D6" t="s">
        <v>10879</v>
      </c>
      <c r="E6" t="s">
        <v>5061</v>
      </c>
      <c r="F6" t="s">
        <v>10880</v>
      </c>
      <c r="G6" t="s">
        <v>453</v>
      </c>
      <c r="H6">
        <v>20</v>
      </c>
      <c r="I6" t="s">
        <v>439</v>
      </c>
      <c r="J6" t="s">
        <v>11294</v>
      </c>
      <c r="K6" t="s">
        <v>11294</v>
      </c>
      <c r="L6">
        <f>IF(Draft2017[[#This Row],[KEEPER]]="K",1,0)</f>
        <v>1</v>
      </c>
    </row>
    <row r="7" spans="1:12" x14ac:dyDescent="0.3">
      <c r="A7">
        <v>1</v>
      </c>
      <c r="B7" t="s">
        <v>10872</v>
      </c>
      <c r="C7">
        <v>60</v>
      </c>
      <c r="D7" t="s">
        <v>10881</v>
      </c>
      <c r="E7" t="s">
        <v>8557</v>
      </c>
      <c r="F7" t="s">
        <v>10882</v>
      </c>
      <c r="G7" t="s">
        <v>350</v>
      </c>
      <c r="H7">
        <v>5</v>
      </c>
      <c r="I7" t="s">
        <v>439</v>
      </c>
      <c r="J7" t="s">
        <v>11294</v>
      </c>
      <c r="K7" t="s">
        <v>11294</v>
      </c>
      <c r="L7">
        <f>IF(Draft2017[[#This Row],[KEEPER]]="K",1,0)</f>
        <v>1</v>
      </c>
    </row>
    <row r="8" spans="1:12" x14ac:dyDescent="0.3">
      <c r="A8">
        <v>1</v>
      </c>
      <c r="B8" t="s">
        <v>10872</v>
      </c>
      <c r="C8">
        <v>70</v>
      </c>
      <c r="D8" t="s">
        <v>10883</v>
      </c>
      <c r="E8" t="s">
        <v>5305</v>
      </c>
      <c r="F8" t="s">
        <v>10884</v>
      </c>
      <c r="G8" t="s">
        <v>350</v>
      </c>
      <c r="H8">
        <v>10</v>
      </c>
      <c r="I8" t="s">
        <v>439</v>
      </c>
      <c r="J8" t="s">
        <v>11294</v>
      </c>
      <c r="K8" t="s">
        <v>11294</v>
      </c>
      <c r="L8">
        <f>IF(Draft2017[[#This Row],[KEEPER]]="K",1,0)</f>
        <v>1</v>
      </c>
    </row>
    <row r="9" spans="1:12" x14ac:dyDescent="0.3">
      <c r="A9">
        <v>1</v>
      </c>
      <c r="B9" t="s">
        <v>10872</v>
      </c>
      <c r="C9">
        <v>80</v>
      </c>
      <c r="D9" t="s">
        <v>10885</v>
      </c>
      <c r="E9" t="s">
        <v>7105</v>
      </c>
      <c r="F9" t="s">
        <v>10884</v>
      </c>
      <c r="G9" t="s">
        <v>350</v>
      </c>
      <c r="H9">
        <v>1</v>
      </c>
      <c r="I9" t="s">
        <v>439</v>
      </c>
      <c r="J9" t="s">
        <v>11295</v>
      </c>
      <c r="K9" t="s">
        <v>11295</v>
      </c>
      <c r="L9">
        <f>IF(Draft2017[[#This Row],[KEEPER]]="K",1,0)</f>
        <v>1</v>
      </c>
    </row>
    <row r="10" spans="1:12" x14ac:dyDescent="0.3">
      <c r="A10">
        <v>1</v>
      </c>
      <c r="B10" t="s">
        <v>10872</v>
      </c>
      <c r="C10">
        <v>90</v>
      </c>
      <c r="D10" t="s">
        <v>10886</v>
      </c>
      <c r="E10" t="s">
        <v>7979</v>
      </c>
      <c r="F10" t="s">
        <v>10876</v>
      </c>
      <c r="G10" t="s">
        <v>323</v>
      </c>
      <c r="H10">
        <v>2</v>
      </c>
      <c r="I10" t="s">
        <v>439</v>
      </c>
      <c r="J10" t="s">
        <v>11294</v>
      </c>
      <c r="K10" t="s">
        <v>11294</v>
      </c>
      <c r="L10">
        <f>IF(Draft2017[[#This Row],[KEEPER]]="K",1,0)</f>
        <v>1</v>
      </c>
    </row>
    <row r="11" spans="1:12" x14ac:dyDescent="0.3">
      <c r="A11">
        <v>1</v>
      </c>
      <c r="B11" t="s">
        <v>10872</v>
      </c>
      <c r="C11">
        <v>99</v>
      </c>
      <c r="D11" t="s">
        <v>10887</v>
      </c>
      <c r="E11" t="s">
        <v>8555</v>
      </c>
      <c r="F11" t="s">
        <v>10876</v>
      </c>
      <c r="G11" t="s">
        <v>350</v>
      </c>
      <c r="H11">
        <v>1</v>
      </c>
      <c r="I11" t="s">
        <v>439</v>
      </c>
      <c r="J11" t="s">
        <v>11294</v>
      </c>
      <c r="K11" t="s">
        <v>11294</v>
      </c>
      <c r="L11">
        <f>IF(Draft2017[[#This Row],[KEEPER]]="K",1,0)</f>
        <v>1</v>
      </c>
    </row>
    <row r="12" spans="1:12" x14ac:dyDescent="0.3">
      <c r="A12">
        <v>1</v>
      </c>
      <c r="B12" t="s">
        <v>10872</v>
      </c>
      <c r="C12">
        <v>108</v>
      </c>
      <c r="D12" t="s">
        <v>10888</v>
      </c>
      <c r="E12" t="s">
        <v>1909</v>
      </c>
      <c r="F12" t="s">
        <v>1208</v>
      </c>
      <c r="G12" t="s">
        <v>313</v>
      </c>
      <c r="H12">
        <v>4</v>
      </c>
      <c r="I12" t="s">
        <v>439</v>
      </c>
      <c r="J12" t="s">
        <v>11294</v>
      </c>
      <c r="K12" t="s">
        <v>11294</v>
      </c>
      <c r="L12">
        <f>IF(Draft2017[[#This Row],[KEEPER]]="K",1,0)</f>
        <v>1</v>
      </c>
    </row>
    <row r="13" spans="1:12" x14ac:dyDescent="0.3">
      <c r="A13">
        <v>1</v>
      </c>
      <c r="B13" t="s">
        <v>10872</v>
      </c>
      <c r="C13">
        <v>117</v>
      </c>
      <c r="D13" t="s">
        <v>10889</v>
      </c>
      <c r="E13" t="s">
        <v>4318</v>
      </c>
      <c r="F13" t="s">
        <v>10890</v>
      </c>
      <c r="G13" t="s">
        <v>350</v>
      </c>
      <c r="H13">
        <v>7</v>
      </c>
      <c r="I13" t="s">
        <v>439</v>
      </c>
      <c r="J13" t="s">
        <v>11296</v>
      </c>
      <c r="K13" t="s">
        <v>11296</v>
      </c>
      <c r="L13">
        <f>IF(Draft2017[[#This Row],[KEEPER]]="K",1,0)</f>
        <v>1</v>
      </c>
    </row>
    <row r="14" spans="1:12" x14ac:dyDescent="0.3">
      <c r="A14">
        <v>1</v>
      </c>
      <c r="B14" t="s">
        <v>10872</v>
      </c>
      <c r="C14">
        <v>123</v>
      </c>
      <c r="D14" t="s">
        <v>10891</v>
      </c>
      <c r="E14" t="s">
        <v>1722</v>
      </c>
      <c r="F14" t="s">
        <v>299</v>
      </c>
      <c r="G14" t="s">
        <v>323</v>
      </c>
      <c r="H14">
        <v>3</v>
      </c>
      <c r="I14" t="s">
        <v>439</v>
      </c>
      <c r="J14" t="s">
        <v>11296</v>
      </c>
      <c r="K14" t="s">
        <v>11296</v>
      </c>
      <c r="L14">
        <f>IF(Draft2017[[#This Row],[KEEPER]]="K",1,0)</f>
        <v>1</v>
      </c>
    </row>
    <row r="15" spans="1:12" x14ac:dyDescent="0.3">
      <c r="A15">
        <v>1</v>
      </c>
      <c r="B15" t="s">
        <v>10872</v>
      </c>
      <c r="C15">
        <v>129</v>
      </c>
      <c r="D15" t="s">
        <v>10892</v>
      </c>
      <c r="E15" t="s">
        <v>1898</v>
      </c>
      <c r="F15" t="s">
        <v>354</v>
      </c>
      <c r="G15" t="s">
        <v>439</v>
      </c>
      <c r="H15">
        <v>1</v>
      </c>
      <c r="I15" t="s">
        <v>439</v>
      </c>
      <c r="J15" t="s">
        <v>11294</v>
      </c>
      <c r="K15" t="s">
        <v>11294</v>
      </c>
      <c r="L15">
        <f>IF(Draft2017[[#This Row],[KEEPER]]="K",1,0)</f>
        <v>1</v>
      </c>
    </row>
    <row r="16" spans="1:12" x14ac:dyDescent="0.3">
      <c r="A16">
        <v>1</v>
      </c>
      <c r="B16" t="s">
        <v>10872</v>
      </c>
      <c r="C16">
        <v>134</v>
      </c>
      <c r="D16" t="s">
        <v>10893</v>
      </c>
      <c r="E16" t="s">
        <v>3779</v>
      </c>
      <c r="F16" t="s">
        <v>10894</v>
      </c>
      <c r="G16" t="s">
        <v>350</v>
      </c>
      <c r="H16">
        <v>4</v>
      </c>
      <c r="I16" t="s">
        <v>439</v>
      </c>
      <c r="J16" t="s">
        <v>11294</v>
      </c>
      <c r="K16" t="s">
        <v>11294</v>
      </c>
      <c r="L16">
        <f>IF(Draft2017[[#This Row],[KEEPER]]="K",1,0)</f>
        <v>1</v>
      </c>
    </row>
    <row r="17" spans="1:12" x14ac:dyDescent="0.3">
      <c r="A17">
        <v>1</v>
      </c>
      <c r="B17" t="s">
        <v>10872</v>
      </c>
      <c r="C17">
        <v>137</v>
      </c>
      <c r="D17" t="s">
        <v>10895</v>
      </c>
      <c r="E17" t="s">
        <v>5319</v>
      </c>
      <c r="F17" t="s">
        <v>354</v>
      </c>
      <c r="G17" t="s">
        <v>350</v>
      </c>
      <c r="H17">
        <v>1</v>
      </c>
      <c r="I17" t="s">
        <v>439</v>
      </c>
      <c r="J17" t="s">
        <v>11295</v>
      </c>
      <c r="K17" t="s">
        <v>11295</v>
      </c>
      <c r="L17">
        <f>IF(Draft2017[[#This Row],[KEEPER]]="K",1,0)</f>
        <v>1</v>
      </c>
    </row>
    <row r="18" spans="1:12" x14ac:dyDescent="0.3">
      <c r="A18">
        <v>1</v>
      </c>
      <c r="B18" t="s">
        <v>10872</v>
      </c>
      <c r="C18">
        <v>140</v>
      </c>
      <c r="D18" t="s">
        <v>10896</v>
      </c>
      <c r="E18" t="s">
        <v>8145</v>
      </c>
      <c r="F18" t="s">
        <v>10897</v>
      </c>
      <c r="G18" t="s">
        <v>350</v>
      </c>
      <c r="H18">
        <v>4</v>
      </c>
      <c r="I18" t="s">
        <v>439</v>
      </c>
      <c r="J18" t="s">
        <v>11296</v>
      </c>
      <c r="K18" t="s">
        <v>11296</v>
      </c>
      <c r="L18">
        <f>IF(Draft2017[[#This Row],[KEEPER]]="K",1,0)</f>
        <v>1</v>
      </c>
    </row>
    <row r="19" spans="1:12" x14ac:dyDescent="0.3">
      <c r="A19">
        <v>1</v>
      </c>
      <c r="B19" t="s">
        <v>10872</v>
      </c>
      <c r="C19">
        <v>143</v>
      </c>
      <c r="D19" t="s">
        <v>10898</v>
      </c>
      <c r="E19" t="s">
        <v>10084</v>
      </c>
      <c r="F19" t="s">
        <v>367</v>
      </c>
      <c r="G19" t="s">
        <v>350</v>
      </c>
      <c r="H19">
        <v>1</v>
      </c>
      <c r="I19" t="s">
        <v>439</v>
      </c>
      <c r="J19" t="s">
        <v>11295</v>
      </c>
      <c r="K19" t="s">
        <v>11295</v>
      </c>
      <c r="L19">
        <f>IF(Draft2017[[#This Row],[KEEPER]]="K",1,0)</f>
        <v>1</v>
      </c>
    </row>
    <row r="20" spans="1:12" x14ac:dyDescent="0.3">
      <c r="A20">
        <v>1</v>
      </c>
      <c r="B20" t="s">
        <v>10872</v>
      </c>
      <c r="C20">
        <v>158</v>
      </c>
      <c r="D20" t="s">
        <v>10899</v>
      </c>
      <c r="E20" t="s">
        <v>10211</v>
      </c>
      <c r="F20" t="s">
        <v>10900</v>
      </c>
      <c r="G20" t="s">
        <v>350</v>
      </c>
      <c r="H20">
        <v>4</v>
      </c>
      <c r="I20" t="s">
        <v>297</v>
      </c>
      <c r="J20" t="s">
        <v>297</v>
      </c>
      <c r="K20" t="s">
        <v>11296</v>
      </c>
      <c r="L20">
        <f>IF(Draft2017[[#This Row],[KEEPER]]="K",1,0)</f>
        <v>0</v>
      </c>
    </row>
    <row r="21" spans="1:12" x14ac:dyDescent="0.3">
      <c r="A21">
        <v>1</v>
      </c>
      <c r="B21" t="s">
        <v>10872</v>
      </c>
      <c r="C21">
        <v>168</v>
      </c>
      <c r="D21" t="s">
        <v>10901</v>
      </c>
      <c r="E21" t="s">
        <v>6996</v>
      </c>
      <c r="F21" t="s">
        <v>299</v>
      </c>
      <c r="G21" t="s">
        <v>350</v>
      </c>
      <c r="H21">
        <v>4</v>
      </c>
      <c r="I21" t="s">
        <v>297</v>
      </c>
      <c r="J21" t="s">
        <v>297</v>
      </c>
      <c r="K21" t="s">
        <v>11296</v>
      </c>
      <c r="L21">
        <f>IF(Draft2017[[#This Row],[KEEPER]]="K",1,0)</f>
        <v>0</v>
      </c>
    </row>
    <row r="22" spans="1:12" x14ac:dyDescent="0.3">
      <c r="A22">
        <v>1</v>
      </c>
      <c r="B22" t="s">
        <v>10872</v>
      </c>
      <c r="C22">
        <v>178</v>
      </c>
      <c r="D22" t="s">
        <v>10902</v>
      </c>
      <c r="E22" t="s">
        <v>6410</v>
      </c>
      <c r="F22" t="s">
        <v>539</v>
      </c>
      <c r="G22" t="s">
        <v>453</v>
      </c>
      <c r="H22">
        <v>3</v>
      </c>
      <c r="I22" t="s">
        <v>297</v>
      </c>
      <c r="J22" t="s">
        <v>297</v>
      </c>
      <c r="K22" t="s">
        <v>11296</v>
      </c>
      <c r="L22">
        <f>IF(Draft2017[[#This Row],[KEEPER]]="K",1,0)</f>
        <v>0</v>
      </c>
    </row>
    <row r="23" spans="1:12" x14ac:dyDescent="0.3">
      <c r="A23">
        <v>1</v>
      </c>
      <c r="B23" t="s">
        <v>10872</v>
      </c>
      <c r="C23">
        <v>222</v>
      </c>
      <c r="D23" t="s">
        <v>10903</v>
      </c>
      <c r="E23" t="s">
        <v>6610</v>
      </c>
      <c r="F23" t="s">
        <v>10880</v>
      </c>
      <c r="G23" t="s">
        <v>313</v>
      </c>
      <c r="H23">
        <v>1</v>
      </c>
      <c r="I23" t="s">
        <v>297</v>
      </c>
      <c r="J23" t="s">
        <v>297</v>
      </c>
      <c r="K23" t="s">
        <v>11294</v>
      </c>
      <c r="L23">
        <f>IF(Draft2017[[#This Row],[KEEPER]]="K",1,0)</f>
        <v>0</v>
      </c>
    </row>
    <row r="24" spans="1:12" x14ac:dyDescent="0.3">
      <c r="A24">
        <v>1</v>
      </c>
      <c r="B24" t="s">
        <v>10872</v>
      </c>
      <c r="C24">
        <v>230</v>
      </c>
      <c r="D24" t="s">
        <v>10904</v>
      </c>
      <c r="E24" t="s">
        <v>2848</v>
      </c>
      <c r="F24" t="s">
        <v>10882</v>
      </c>
      <c r="G24" t="s">
        <v>453</v>
      </c>
      <c r="H24">
        <v>1</v>
      </c>
      <c r="I24" t="s">
        <v>297</v>
      </c>
      <c r="J24" t="s">
        <v>297</v>
      </c>
      <c r="K24" t="s">
        <v>11294</v>
      </c>
      <c r="L24">
        <f>IF(Draft2017[[#This Row],[KEEPER]]="K",1,0)</f>
        <v>0</v>
      </c>
    </row>
    <row r="25" spans="1:12" x14ac:dyDescent="0.3">
      <c r="A25">
        <v>1</v>
      </c>
      <c r="B25" t="s">
        <v>10872</v>
      </c>
      <c r="C25">
        <v>238</v>
      </c>
      <c r="D25" t="s">
        <v>10905</v>
      </c>
      <c r="E25" t="s">
        <v>10854</v>
      </c>
      <c r="F25" t="s">
        <v>10906</v>
      </c>
      <c r="G25" t="s">
        <v>453</v>
      </c>
      <c r="H25">
        <v>1</v>
      </c>
      <c r="I25" t="s">
        <v>297</v>
      </c>
      <c r="J25" t="s">
        <v>297</v>
      </c>
      <c r="K25" t="s">
        <v>11294</v>
      </c>
      <c r="L25">
        <f>IF(Draft2017[[#This Row],[KEEPER]]="K",1,0)</f>
        <v>0</v>
      </c>
    </row>
    <row r="26" spans="1:12" x14ac:dyDescent="0.3">
      <c r="A26">
        <v>2</v>
      </c>
      <c r="B26" t="s">
        <v>10907</v>
      </c>
      <c r="C26">
        <v>9</v>
      </c>
      <c r="D26" t="s">
        <v>10908</v>
      </c>
      <c r="E26" t="s">
        <v>6569</v>
      </c>
      <c r="F26" t="s">
        <v>10900</v>
      </c>
      <c r="G26" t="s">
        <v>350</v>
      </c>
      <c r="H26">
        <v>103</v>
      </c>
      <c r="I26" t="s">
        <v>439</v>
      </c>
      <c r="J26" t="s">
        <v>11294</v>
      </c>
      <c r="K26" t="s">
        <v>11294</v>
      </c>
      <c r="L26">
        <f>IF(Draft2017[[#This Row],[KEEPER]]="K",1,0)</f>
        <v>1</v>
      </c>
    </row>
    <row r="27" spans="1:12" x14ac:dyDescent="0.3">
      <c r="A27">
        <v>2</v>
      </c>
      <c r="B27" t="s">
        <v>10907</v>
      </c>
      <c r="C27">
        <v>19</v>
      </c>
      <c r="D27" t="s">
        <v>10909</v>
      </c>
      <c r="E27" t="s">
        <v>4468</v>
      </c>
      <c r="F27" t="s">
        <v>10910</v>
      </c>
      <c r="G27" t="s">
        <v>453</v>
      </c>
      <c r="H27">
        <v>63</v>
      </c>
      <c r="I27" t="s">
        <v>439</v>
      </c>
      <c r="J27" t="s">
        <v>11294</v>
      </c>
      <c r="K27" t="s">
        <v>11294</v>
      </c>
      <c r="L27">
        <f>IF(Draft2017[[#This Row],[KEEPER]]="K",1,0)</f>
        <v>1</v>
      </c>
    </row>
    <row r="28" spans="1:12" x14ac:dyDescent="0.3">
      <c r="A28">
        <v>2</v>
      </c>
      <c r="B28" t="s">
        <v>10907</v>
      </c>
      <c r="C28">
        <v>29</v>
      </c>
      <c r="D28" t="s">
        <v>10911</v>
      </c>
      <c r="E28" t="s">
        <v>8550</v>
      </c>
      <c r="F28" t="s">
        <v>10912</v>
      </c>
      <c r="G28" t="s">
        <v>350</v>
      </c>
      <c r="H28">
        <v>32</v>
      </c>
      <c r="I28" t="s">
        <v>439</v>
      </c>
      <c r="J28" t="s">
        <v>11294</v>
      </c>
      <c r="K28" t="s">
        <v>11294</v>
      </c>
      <c r="L28">
        <f>IF(Draft2017[[#This Row],[KEEPER]]="K",1,0)</f>
        <v>1</v>
      </c>
    </row>
    <row r="29" spans="1:12" x14ac:dyDescent="0.3">
      <c r="A29">
        <v>2</v>
      </c>
      <c r="B29" t="s">
        <v>10907</v>
      </c>
      <c r="C29">
        <v>39</v>
      </c>
      <c r="D29" t="s">
        <v>10913</v>
      </c>
      <c r="E29" t="s">
        <v>8481</v>
      </c>
      <c r="F29" t="s">
        <v>10914</v>
      </c>
      <c r="G29" t="s">
        <v>350</v>
      </c>
      <c r="H29">
        <v>11</v>
      </c>
      <c r="I29" t="s">
        <v>439</v>
      </c>
      <c r="J29" t="s">
        <v>11294</v>
      </c>
      <c r="K29" t="s">
        <v>11294</v>
      </c>
      <c r="L29">
        <f>IF(Draft2017[[#This Row],[KEEPER]]="K",1,0)</f>
        <v>1</v>
      </c>
    </row>
    <row r="30" spans="1:12" x14ac:dyDescent="0.3">
      <c r="A30">
        <v>2</v>
      </c>
      <c r="B30" t="s">
        <v>10907</v>
      </c>
      <c r="C30">
        <v>49</v>
      </c>
      <c r="D30" t="s">
        <v>10915</v>
      </c>
      <c r="E30" t="s">
        <v>10767</v>
      </c>
      <c r="F30" t="s">
        <v>10874</v>
      </c>
      <c r="G30" t="s">
        <v>350</v>
      </c>
      <c r="H30">
        <v>14</v>
      </c>
      <c r="I30" t="s">
        <v>439</v>
      </c>
      <c r="J30" t="s">
        <v>11294</v>
      </c>
      <c r="K30" t="s">
        <v>11294</v>
      </c>
      <c r="L30">
        <f>IF(Draft2017[[#This Row],[KEEPER]]="K",1,0)</f>
        <v>1</v>
      </c>
    </row>
    <row r="31" spans="1:12" x14ac:dyDescent="0.3">
      <c r="A31">
        <v>2</v>
      </c>
      <c r="B31" t="s">
        <v>10907</v>
      </c>
      <c r="C31">
        <v>59</v>
      </c>
      <c r="D31" t="s">
        <v>10916</v>
      </c>
      <c r="E31" t="s">
        <v>969</v>
      </c>
      <c r="F31" t="s">
        <v>10917</v>
      </c>
      <c r="G31" t="s">
        <v>323</v>
      </c>
      <c r="H31">
        <v>8</v>
      </c>
      <c r="I31" t="s">
        <v>439</v>
      </c>
      <c r="J31" t="s">
        <v>11294</v>
      </c>
      <c r="K31" t="s">
        <v>11294</v>
      </c>
      <c r="L31">
        <f>IF(Draft2017[[#This Row],[KEEPER]]="K",1,0)</f>
        <v>1</v>
      </c>
    </row>
    <row r="32" spans="1:12" x14ac:dyDescent="0.3">
      <c r="A32">
        <v>2</v>
      </c>
      <c r="B32" t="s">
        <v>10907</v>
      </c>
      <c r="C32">
        <v>69</v>
      </c>
      <c r="D32" t="s">
        <v>10918</v>
      </c>
      <c r="E32" t="s">
        <v>2898</v>
      </c>
      <c r="F32" t="s">
        <v>373</v>
      </c>
      <c r="G32" t="s">
        <v>313</v>
      </c>
      <c r="H32">
        <v>13</v>
      </c>
      <c r="I32" t="s">
        <v>439</v>
      </c>
      <c r="J32" t="s">
        <v>11294</v>
      </c>
      <c r="K32" t="s">
        <v>11294</v>
      </c>
      <c r="L32">
        <f>IF(Draft2017[[#This Row],[KEEPER]]="K",1,0)</f>
        <v>1</v>
      </c>
    </row>
    <row r="33" spans="1:12" x14ac:dyDescent="0.3">
      <c r="A33">
        <v>2</v>
      </c>
      <c r="B33" t="s">
        <v>10907</v>
      </c>
      <c r="C33">
        <v>79</v>
      </c>
      <c r="D33" t="s">
        <v>10919</v>
      </c>
      <c r="E33" t="s">
        <v>7746</v>
      </c>
      <c r="F33" t="s">
        <v>316</v>
      </c>
      <c r="G33" t="s">
        <v>453</v>
      </c>
      <c r="H33">
        <v>5</v>
      </c>
      <c r="I33" t="s">
        <v>439</v>
      </c>
      <c r="J33" t="s">
        <v>11296</v>
      </c>
      <c r="K33" t="s">
        <v>11296</v>
      </c>
      <c r="L33">
        <f>IF(Draft2017[[#This Row],[KEEPER]]="K",1,0)</f>
        <v>1</v>
      </c>
    </row>
    <row r="34" spans="1:12" x14ac:dyDescent="0.3">
      <c r="A34">
        <v>2</v>
      </c>
      <c r="B34" t="s">
        <v>10907</v>
      </c>
      <c r="C34">
        <v>89</v>
      </c>
      <c r="D34" t="s">
        <v>10920</v>
      </c>
      <c r="E34" t="s">
        <v>3034</v>
      </c>
      <c r="F34" t="s">
        <v>10890</v>
      </c>
      <c r="G34" t="s">
        <v>453</v>
      </c>
      <c r="H34">
        <v>1</v>
      </c>
      <c r="I34" t="s">
        <v>439</v>
      </c>
      <c r="J34" t="s">
        <v>11295</v>
      </c>
      <c r="K34" t="s">
        <v>11295</v>
      </c>
      <c r="L34">
        <f>IF(Draft2017[[#This Row],[KEEPER]]="K",1,0)</f>
        <v>1</v>
      </c>
    </row>
    <row r="35" spans="1:12" x14ac:dyDescent="0.3">
      <c r="A35">
        <v>2</v>
      </c>
      <c r="B35" t="s">
        <v>10907</v>
      </c>
      <c r="C35">
        <v>98</v>
      </c>
      <c r="D35" t="s">
        <v>10921</v>
      </c>
      <c r="E35" t="s">
        <v>5806</v>
      </c>
      <c r="F35" t="s">
        <v>299</v>
      </c>
      <c r="G35" t="s">
        <v>350</v>
      </c>
      <c r="H35">
        <v>1</v>
      </c>
      <c r="I35" t="s">
        <v>439</v>
      </c>
      <c r="J35" t="s">
        <v>11295</v>
      </c>
      <c r="K35" t="s">
        <v>11295</v>
      </c>
      <c r="L35">
        <f>IF(Draft2017[[#This Row],[KEEPER]]="K",1,0)</f>
        <v>1</v>
      </c>
    </row>
    <row r="36" spans="1:12" x14ac:dyDescent="0.3">
      <c r="A36">
        <v>2</v>
      </c>
      <c r="B36" t="s">
        <v>10907</v>
      </c>
      <c r="C36">
        <v>107</v>
      </c>
      <c r="D36" t="s">
        <v>10922</v>
      </c>
      <c r="E36" t="s">
        <v>6716</v>
      </c>
      <c r="F36" t="s">
        <v>10878</v>
      </c>
      <c r="G36" t="s">
        <v>453</v>
      </c>
      <c r="H36">
        <v>1</v>
      </c>
      <c r="I36" t="s">
        <v>439</v>
      </c>
      <c r="J36" t="s">
        <v>11294</v>
      </c>
      <c r="K36" t="s">
        <v>11294</v>
      </c>
      <c r="L36">
        <f>IF(Draft2017[[#This Row],[KEEPER]]="K",1,0)</f>
        <v>1</v>
      </c>
    </row>
    <row r="37" spans="1:12" x14ac:dyDescent="0.3">
      <c r="A37">
        <v>2</v>
      </c>
      <c r="B37" t="s">
        <v>10907</v>
      </c>
      <c r="C37">
        <v>116</v>
      </c>
      <c r="D37" t="s">
        <v>10923</v>
      </c>
      <c r="E37" t="s">
        <v>8881</v>
      </c>
      <c r="F37" t="s">
        <v>1208</v>
      </c>
      <c r="G37" t="s">
        <v>453</v>
      </c>
      <c r="H37">
        <v>1</v>
      </c>
      <c r="I37" t="s">
        <v>439</v>
      </c>
      <c r="J37" t="s">
        <v>11295</v>
      </c>
      <c r="K37" t="s">
        <v>11295</v>
      </c>
      <c r="L37">
        <f>IF(Draft2017[[#This Row],[KEEPER]]="K",1,0)</f>
        <v>1</v>
      </c>
    </row>
    <row r="38" spans="1:12" x14ac:dyDescent="0.3">
      <c r="A38">
        <v>2</v>
      </c>
      <c r="B38" t="s">
        <v>10907</v>
      </c>
      <c r="C38">
        <v>122</v>
      </c>
      <c r="D38" t="s">
        <v>10924</v>
      </c>
      <c r="E38" t="s">
        <v>5784</v>
      </c>
      <c r="F38" t="s">
        <v>10925</v>
      </c>
      <c r="G38" t="s">
        <v>313</v>
      </c>
      <c r="H38">
        <v>9</v>
      </c>
      <c r="I38" t="s">
        <v>439</v>
      </c>
      <c r="J38" t="s">
        <v>11294</v>
      </c>
      <c r="K38" t="s">
        <v>11294</v>
      </c>
      <c r="L38">
        <f>IF(Draft2017[[#This Row],[KEEPER]]="K",1,0)</f>
        <v>1</v>
      </c>
    </row>
    <row r="39" spans="1:12" x14ac:dyDescent="0.3">
      <c r="A39">
        <v>2</v>
      </c>
      <c r="B39" t="s">
        <v>10907</v>
      </c>
      <c r="C39">
        <v>128</v>
      </c>
      <c r="D39" t="s">
        <v>10926</v>
      </c>
      <c r="E39" t="s">
        <v>4512</v>
      </c>
      <c r="F39" t="s">
        <v>299</v>
      </c>
      <c r="G39" t="s">
        <v>439</v>
      </c>
      <c r="H39">
        <v>1</v>
      </c>
      <c r="I39" t="s">
        <v>439</v>
      </c>
      <c r="J39" t="s">
        <v>11295</v>
      </c>
      <c r="K39" t="s">
        <v>11295</v>
      </c>
      <c r="L39">
        <f>IF(Draft2017[[#This Row],[KEEPER]]="K",1,0)</f>
        <v>1</v>
      </c>
    </row>
    <row r="40" spans="1:12" x14ac:dyDescent="0.3">
      <c r="A40">
        <v>2</v>
      </c>
      <c r="B40" t="s">
        <v>10907</v>
      </c>
      <c r="C40">
        <v>133</v>
      </c>
      <c r="D40" t="s">
        <v>10927</v>
      </c>
      <c r="E40" t="s">
        <v>7951</v>
      </c>
      <c r="F40" t="s">
        <v>10890</v>
      </c>
      <c r="G40" t="s">
        <v>350</v>
      </c>
      <c r="H40">
        <v>1</v>
      </c>
      <c r="I40" t="s">
        <v>439</v>
      </c>
      <c r="J40" t="s">
        <v>11295</v>
      </c>
      <c r="K40" t="s">
        <v>11295</v>
      </c>
      <c r="L40">
        <f>IF(Draft2017[[#This Row],[KEEPER]]="K",1,0)</f>
        <v>1</v>
      </c>
    </row>
    <row r="41" spans="1:12" x14ac:dyDescent="0.3">
      <c r="A41">
        <v>2</v>
      </c>
      <c r="B41" t="s">
        <v>10907</v>
      </c>
      <c r="C41">
        <v>157</v>
      </c>
      <c r="D41" t="s">
        <v>10928</v>
      </c>
      <c r="E41" t="s">
        <v>8158</v>
      </c>
      <c r="F41" t="s">
        <v>10929</v>
      </c>
      <c r="G41" t="s">
        <v>453</v>
      </c>
      <c r="H41">
        <v>4</v>
      </c>
      <c r="I41" t="s">
        <v>297</v>
      </c>
      <c r="J41" t="s">
        <v>297</v>
      </c>
      <c r="K41" t="s">
        <v>11296</v>
      </c>
      <c r="L41">
        <f>IF(Draft2017[[#This Row],[KEEPER]]="K",1,0)</f>
        <v>0</v>
      </c>
    </row>
    <row r="42" spans="1:12" x14ac:dyDescent="0.3">
      <c r="A42">
        <v>2</v>
      </c>
      <c r="B42" t="s">
        <v>10907</v>
      </c>
      <c r="C42">
        <v>163</v>
      </c>
      <c r="D42" t="s">
        <v>10930</v>
      </c>
      <c r="E42" t="s">
        <v>5539</v>
      </c>
      <c r="F42" t="s">
        <v>10882</v>
      </c>
      <c r="G42" t="s">
        <v>323</v>
      </c>
      <c r="H42">
        <v>3</v>
      </c>
      <c r="I42" t="s">
        <v>297</v>
      </c>
      <c r="J42" t="s">
        <v>297</v>
      </c>
      <c r="K42" t="s">
        <v>11296</v>
      </c>
      <c r="L42">
        <f>IF(Draft2017[[#This Row],[KEEPER]]="K",1,0)</f>
        <v>0</v>
      </c>
    </row>
    <row r="43" spans="1:12" x14ac:dyDescent="0.3">
      <c r="A43">
        <v>2</v>
      </c>
      <c r="B43" t="s">
        <v>10907</v>
      </c>
      <c r="C43">
        <v>167</v>
      </c>
      <c r="D43" t="s">
        <v>10931</v>
      </c>
      <c r="E43" t="s">
        <v>9069</v>
      </c>
      <c r="F43" t="s">
        <v>539</v>
      </c>
      <c r="G43" t="s">
        <v>453</v>
      </c>
      <c r="H43">
        <v>4</v>
      </c>
      <c r="I43" t="s">
        <v>297</v>
      </c>
      <c r="J43" t="s">
        <v>297</v>
      </c>
      <c r="K43" t="s">
        <v>11296</v>
      </c>
      <c r="L43">
        <f>IF(Draft2017[[#This Row],[KEEPER]]="K",1,0)</f>
        <v>0</v>
      </c>
    </row>
    <row r="44" spans="1:12" x14ac:dyDescent="0.3">
      <c r="A44">
        <v>2</v>
      </c>
      <c r="B44" t="s">
        <v>10907</v>
      </c>
      <c r="C44">
        <v>177</v>
      </c>
      <c r="D44" t="s">
        <v>10932</v>
      </c>
      <c r="E44" t="s">
        <v>7661</v>
      </c>
      <c r="F44" t="s">
        <v>316</v>
      </c>
      <c r="G44" t="s">
        <v>453</v>
      </c>
      <c r="H44">
        <v>3</v>
      </c>
      <c r="I44" t="s">
        <v>297</v>
      </c>
      <c r="J44" t="s">
        <v>297</v>
      </c>
      <c r="K44" t="s">
        <v>11296</v>
      </c>
      <c r="L44">
        <f>IF(Draft2017[[#This Row],[KEEPER]]="K",1,0)</f>
        <v>0</v>
      </c>
    </row>
    <row r="45" spans="1:12" x14ac:dyDescent="0.3">
      <c r="A45">
        <v>2</v>
      </c>
      <c r="B45" t="s">
        <v>10907</v>
      </c>
      <c r="C45">
        <v>183</v>
      </c>
      <c r="D45" t="s">
        <v>10933</v>
      </c>
      <c r="E45" t="s">
        <v>10934</v>
      </c>
      <c r="F45" t="s">
        <v>354</v>
      </c>
      <c r="G45" t="s">
        <v>350</v>
      </c>
      <c r="H45">
        <v>3</v>
      </c>
      <c r="I45" t="s">
        <v>297</v>
      </c>
      <c r="J45" t="s">
        <v>297</v>
      </c>
      <c r="K45" t="s">
        <v>11296</v>
      </c>
      <c r="L45">
        <f>IF(Draft2017[[#This Row],[KEEPER]]="K",1,0)</f>
        <v>0</v>
      </c>
    </row>
    <row r="46" spans="1:12" x14ac:dyDescent="0.3">
      <c r="A46">
        <v>2</v>
      </c>
      <c r="B46" t="s">
        <v>10907</v>
      </c>
      <c r="C46">
        <v>185</v>
      </c>
      <c r="D46" t="s">
        <v>10935</v>
      </c>
      <c r="E46" t="s">
        <v>8161</v>
      </c>
      <c r="F46" t="s">
        <v>10906</v>
      </c>
      <c r="G46" t="s">
        <v>350</v>
      </c>
      <c r="H46">
        <v>3</v>
      </c>
      <c r="I46" t="s">
        <v>297</v>
      </c>
      <c r="J46" t="s">
        <v>297</v>
      </c>
      <c r="K46" t="s">
        <v>11296</v>
      </c>
      <c r="L46">
        <f>IF(Draft2017[[#This Row],[KEEPER]]="K",1,0)</f>
        <v>0</v>
      </c>
    </row>
    <row r="47" spans="1:12" x14ac:dyDescent="0.3">
      <c r="A47">
        <v>2</v>
      </c>
      <c r="B47" t="s">
        <v>10907</v>
      </c>
      <c r="C47">
        <v>221</v>
      </c>
      <c r="D47" t="s">
        <v>10936</v>
      </c>
      <c r="E47" t="s">
        <v>3797</v>
      </c>
      <c r="F47" t="s">
        <v>10897</v>
      </c>
      <c r="G47" t="s">
        <v>313</v>
      </c>
      <c r="H47">
        <v>3</v>
      </c>
      <c r="I47" t="s">
        <v>297</v>
      </c>
      <c r="J47" t="s">
        <v>297</v>
      </c>
      <c r="K47" t="s">
        <v>11294</v>
      </c>
      <c r="L47">
        <f>IF(Draft2017[[#This Row],[KEEPER]]="K",1,0)</f>
        <v>0</v>
      </c>
    </row>
    <row r="48" spans="1:12" x14ac:dyDescent="0.3">
      <c r="A48">
        <v>2</v>
      </c>
      <c r="B48" t="s">
        <v>10907</v>
      </c>
      <c r="C48">
        <v>229</v>
      </c>
      <c r="D48" t="s">
        <v>10937</v>
      </c>
      <c r="E48" t="s">
        <v>10648</v>
      </c>
      <c r="F48" t="s">
        <v>10894</v>
      </c>
      <c r="G48" t="s">
        <v>453</v>
      </c>
      <c r="H48">
        <v>9</v>
      </c>
      <c r="I48" t="s">
        <v>297</v>
      </c>
      <c r="J48" t="s">
        <v>297</v>
      </c>
      <c r="K48" t="s">
        <v>11294</v>
      </c>
      <c r="L48">
        <f>IF(Draft2017[[#This Row],[KEEPER]]="K",1,0)</f>
        <v>0</v>
      </c>
    </row>
    <row r="49" spans="1:12" x14ac:dyDescent="0.3">
      <c r="A49">
        <v>2</v>
      </c>
      <c r="B49" t="s">
        <v>10907</v>
      </c>
      <c r="C49">
        <v>234</v>
      </c>
      <c r="D49" t="s">
        <v>10938</v>
      </c>
      <c r="E49" t="s">
        <v>3454</v>
      </c>
      <c r="F49" t="s">
        <v>10900</v>
      </c>
      <c r="G49" t="s">
        <v>323</v>
      </c>
      <c r="H49">
        <v>1</v>
      </c>
      <c r="I49" t="s">
        <v>297</v>
      </c>
      <c r="J49" t="s">
        <v>297</v>
      </c>
      <c r="K49" t="s">
        <v>11294</v>
      </c>
      <c r="L49">
        <f>IF(Draft2017[[#This Row],[KEEPER]]="K",1,0)</f>
        <v>0</v>
      </c>
    </row>
    <row r="50" spans="1:12" x14ac:dyDescent="0.3">
      <c r="A50">
        <v>3</v>
      </c>
      <c r="B50" t="s">
        <v>10939</v>
      </c>
      <c r="C50">
        <v>2</v>
      </c>
      <c r="D50" t="s">
        <v>11854</v>
      </c>
      <c r="E50" t="s">
        <v>993</v>
      </c>
      <c r="F50" t="s">
        <v>10897</v>
      </c>
      <c r="G50" t="s">
        <v>350</v>
      </c>
      <c r="H50">
        <v>77</v>
      </c>
      <c r="I50" t="s">
        <v>439</v>
      </c>
      <c r="J50" t="s">
        <v>11294</v>
      </c>
      <c r="K50" t="s">
        <v>11294</v>
      </c>
      <c r="L50">
        <f>IF(Draft2017[[#This Row],[KEEPER]]="K",1,0)</f>
        <v>1</v>
      </c>
    </row>
    <row r="51" spans="1:12" x14ac:dyDescent="0.3">
      <c r="A51">
        <v>3</v>
      </c>
      <c r="B51" t="s">
        <v>10939</v>
      </c>
      <c r="C51">
        <v>12</v>
      </c>
      <c r="D51" t="s">
        <v>10940</v>
      </c>
      <c r="E51" t="s">
        <v>8078</v>
      </c>
      <c r="F51" t="s">
        <v>299</v>
      </c>
      <c r="G51" t="s">
        <v>453</v>
      </c>
      <c r="H51">
        <v>35</v>
      </c>
      <c r="I51" t="s">
        <v>439</v>
      </c>
      <c r="J51" t="s">
        <v>11294</v>
      </c>
      <c r="K51" t="s">
        <v>11294</v>
      </c>
      <c r="L51">
        <f>IF(Draft2017[[#This Row],[KEEPER]]="K",1,0)</f>
        <v>1</v>
      </c>
    </row>
    <row r="52" spans="1:12" x14ac:dyDescent="0.3">
      <c r="A52">
        <v>3</v>
      </c>
      <c r="B52" t="s">
        <v>10939</v>
      </c>
      <c r="C52">
        <v>22</v>
      </c>
      <c r="D52" t="s">
        <v>10941</v>
      </c>
      <c r="E52" t="s">
        <v>7840</v>
      </c>
      <c r="F52" t="s">
        <v>10882</v>
      </c>
      <c r="G52" t="s">
        <v>350</v>
      </c>
      <c r="H52">
        <v>47</v>
      </c>
      <c r="I52" t="s">
        <v>439</v>
      </c>
      <c r="J52" t="s">
        <v>11294</v>
      </c>
      <c r="K52" t="s">
        <v>11294</v>
      </c>
      <c r="L52">
        <f>IF(Draft2017[[#This Row],[KEEPER]]="K",1,0)</f>
        <v>1</v>
      </c>
    </row>
    <row r="53" spans="1:12" x14ac:dyDescent="0.3">
      <c r="A53">
        <v>3</v>
      </c>
      <c r="B53" t="s">
        <v>10939</v>
      </c>
      <c r="C53">
        <v>32</v>
      </c>
      <c r="D53" t="s">
        <v>10942</v>
      </c>
      <c r="E53" t="s">
        <v>9952</v>
      </c>
      <c r="F53" t="s">
        <v>491</v>
      </c>
      <c r="G53" t="s">
        <v>313</v>
      </c>
      <c r="H53">
        <v>14</v>
      </c>
      <c r="I53" t="s">
        <v>439</v>
      </c>
      <c r="J53" t="s">
        <v>11294</v>
      </c>
      <c r="K53" t="s">
        <v>11294</v>
      </c>
      <c r="L53">
        <f>IF(Draft2017[[#This Row],[KEEPER]]="K",1,0)</f>
        <v>1</v>
      </c>
    </row>
    <row r="54" spans="1:12" x14ac:dyDescent="0.3">
      <c r="A54">
        <v>3</v>
      </c>
      <c r="B54" t="s">
        <v>10939</v>
      </c>
      <c r="C54">
        <v>42</v>
      </c>
      <c r="D54" t="s">
        <v>10943</v>
      </c>
      <c r="E54" t="s">
        <v>1616</v>
      </c>
      <c r="F54" t="s">
        <v>10890</v>
      </c>
      <c r="G54" t="s">
        <v>350</v>
      </c>
      <c r="H54">
        <v>3</v>
      </c>
      <c r="I54" t="s">
        <v>439</v>
      </c>
      <c r="J54" t="s">
        <v>11294</v>
      </c>
      <c r="K54" t="s">
        <v>11294</v>
      </c>
      <c r="L54">
        <f>IF(Draft2017[[#This Row],[KEEPER]]="K",1,0)</f>
        <v>1</v>
      </c>
    </row>
    <row r="55" spans="1:12" x14ac:dyDescent="0.3">
      <c r="A55">
        <v>3</v>
      </c>
      <c r="B55" t="s">
        <v>10939</v>
      </c>
      <c r="C55">
        <v>52</v>
      </c>
      <c r="D55" t="s">
        <v>10944</v>
      </c>
      <c r="E55" t="s">
        <v>8049</v>
      </c>
      <c r="F55" t="s">
        <v>491</v>
      </c>
      <c r="G55" t="s">
        <v>453</v>
      </c>
      <c r="H55">
        <v>1</v>
      </c>
      <c r="I55" t="s">
        <v>439</v>
      </c>
      <c r="J55" t="s">
        <v>11295</v>
      </c>
      <c r="K55" t="s">
        <v>11295</v>
      </c>
      <c r="L55">
        <f>IF(Draft2017[[#This Row],[KEEPER]]="K",1,0)</f>
        <v>1</v>
      </c>
    </row>
    <row r="56" spans="1:12" x14ac:dyDescent="0.3">
      <c r="A56">
        <v>3</v>
      </c>
      <c r="B56" t="s">
        <v>10939</v>
      </c>
      <c r="C56">
        <v>62</v>
      </c>
      <c r="D56" t="s">
        <v>10945</v>
      </c>
      <c r="E56" t="s">
        <v>6793</v>
      </c>
      <c r="F56" t="s">
        <v>491</v>
      </c>
      <c r="G56" t="s">
        <v>350</v>
      </c>
      <c r="H56">
        <v>1</v>
      </c>
      <c r="I56" t="s">
        <v>439</v>
      </c>
      <c r="J56" t="s">
        <v>11295</v>
      </c>
      <c r="K56" t="s">
        <v>11295</v>
      </c>
      <c r="L56">
        <f>IF(Draft2017[[#This Row],[KEEPER]]="K",1,0)</f>
        <v>1</v>
      </c>
    </row>
    <row r="57" spans="1:12" x14ac:dyDescent="0.3">
      <c r="A57">
        <v>3</v>
      </c>
      <c r="B57" t="s">
        <v>10939</v>
      </c>
      <c r="C57">
        <v>72</v>
      </c>
      <c r="D57" t="s">
        <v>10946</v>
      </c>
      <c r="E57" t="s">
        <v>5853</v>
      </c>
      <c r="F57" t="s">
        <v>491</v>
      </c>
      <c r="G57" t="s">
        <v>323</v>
      </c>
      <c r="H57">
        <v>1</v>
      </c>
      <c r="I57" t="s">
        <v>439</v>
      </c>
      <c r="J57" t="s">
        <v>11294</v>
      </c>
      <c r="K57" t="s">
        <v>11294</v>
      </c>
      <c r="L57">
        <f>IF(Draft2017[[#This Row],[KEEPER]]="K",1,0)</f>
        <v>1</v>
      </c>
    </row>
    <row r="58" spans="1:12" x14ac:dyDescent="0.3">
      <c r="A58">
        <v>3</v>
      </c>
      <c r="B58" t="s">
        <v>10939</v>
      </c>
      <c r="C58">
        <v>82</v>
      </c>
      <c r="D58" t="s">
        <v>10947</v>
      </c>
      <c r="E58" t="s">
        <v>9763</v>
      </c>
      <c r="F58" t="s">
        <v>10910</v>
      </c>
      <c r="G58" t="s">
        <v>439</v>
      </c>
      <c r="H58">
        <v>1</v>
      </c>
      <c r="I58" t="s">
        <v>439</v>
      </c>
      <c r="J58" t="s">
        <v>11295</v>
      </c>
      <c r="K58" t="s">
        <v>11295</v>
      </c>
      <c r="L58">
        <f>IF(Draft2017[[#This Row],[KEEPER]]="K",1,0)</f>
        <v>1</v>
      </c>
    </row>
    <row r="59" spans="1:12" x14ac:dyDescent="0.3">
      <c r="A59">
        <v>3</v>
      </c>
      <c r="B59" t="s">
        <v>10939</v>
      </c>
      <c r="C59">
        <v>92</v>
      </c>
      <c r="D59" t="s">
        <v>10948</v>
      </c>
      <c r="E59" t="s">
        <v>9048</v>
      </c>
      <c r="F59" t="s">
        <v>10878</v>
      </c>
      <c r="G59" t="s">
        <v>350</v>
      </c>
      <c r="H59">
        <v>1</v>
      </c>
      <c r="I59" t="s">
        <v>439</v>
      </c>
      <c r="J59" t="s">
        <v>11294</v>
      </c>
      <c r="K59" t="s">
        <v>11294</v>
      </c>
      <c r="L59">
        <f>IF(Draft2017[[#This Row],[KEEPER]]="K",1,0)</f>
        <v>1</v>
      </c>
    </row>
    <row r="60" spans="1:12" x14ac:dyDescent="0.3">
      <c r="A60">
        <v>3</v>
      </c>
      <c r="B60" t="s">
        <v>10939</v>
      </c>
      <c r="C60">
        <v>101</v>
      </c>
      <c r="D60" t="s">
        <v>11860</v>
      </c>
      <c r="E60" t="s">
        <v>8886</v>
      </c>
      <c r="F60" t="s">
        <v>10929</v>
      </c>
      <c r="G60" t="s">
        <v>350</v>
      </c>
      <c r="H60">
        <v>1</v>
      </c>
      <c r="I60" t="s">
        <v>439</v>
      </c>
      <c r="J60" t="s">
        <v>11295</v>
      </c>
      <c r="K60" t="s">
        <v>11295</v>
      </c>
      <c r="L60">
        <f>IF(Draft2017[[#This Row],[KEEPER]]="K",1,0)</f>
        <v>1</v>
      </c>
    </row>
    <row r="61" spans="1:12" x14ac:dyDescent="0.3">
      <c r="A61">
        <v>3</v>
      </c>
      <c r="B61" t="s">
        <v>10939</v>
      </c>
      <c r="C61">
        <v>110</v>
      </c>
      <c r="D61" t="s">
        <v>10950</v>
      </c>
      <c r="E61" t="s">
        <v>8165</v>
      </c>
      <c r="F61" t="s">
        <v>573</v>
      </c>
      <c r="G61" t="s">
        <v>350</v>
      </c>
      <c r="H61">
        <v>2</v>
      </c>
      <c r="I61" t="s">
        <v>439</v>
      </c>
      <c r="J61" t="s">
        <v>11294</v>
      </c>
      <c r="K61" t="s">
        <v>11294</v>
      </c>
      <c r="L61">
        <f>IF(Draft2017[[#This Row],[KEEPER]]="K",1,0)</f>
        <v>1</v>
      </c>
    </row>
    <row r="62" spans="1:12" x14ac:dyDescent="0.3">
      <c r="A62">
        <v>3</v>
      </c>
      <c r="B62" t="s">
        <v>10939</v>
      </c>
      <c r="C62">
        <v>118</v>
      </c>
      <c r="D62" t="s">
        <v>10951</v>
      </c>
      <c r="E62" t="s">
        <v>7718</v>
      </c>
      <c r="F62" t="s">
        <v>10906</v>
      </c>
      <c r="G62" t="s">
        <v>350</v>
      </c>
      <c r="H62">
        <v>1</v>
      </c>
      <c r="I62" t="s">
        <v>439</v>
      </c>
      <c r="J62" t="s">
        <v>11294</v>
      </c>
      <c r="K62" t="s">
        <v>11294</v>
      </c>
      <c r="L62">
        <f>IF(Draft2017[[#This Row],[KEEPER]]="K",1,0)</f>
        <v>1</v>
      </c>
    </row>
    <row r="63" spans="1:12" x14ac:dyDescent="0.3">
      <c r="A63">
        <v>3</v>
      </c>
      <c r="B63" t="s">
        <v>10939</v>
      </c>
      <c r="C63">
        <v>124</v>
      </c>
      <c r="D63" t="s">
        <v>10952</v>
      </c>
      <c r="E63" t="s">
        <v>4195</v>
      </c>
      <c r="F63" t="s">
        <v>373</v>
      </c>
      <c r="G63" t="s">
        <v>350</v>
      </c>
      <c r="H63">
        <v>1</v>
      </c>
      <c r="I63" t="s">
        <v>439</v>
      </c>
      <c r="J63" t="s">
        <v>11295</v>
      </c>
      <c r="K63" t="s">
        <v>11295</v>
      </c>
      <c r="L63">
        <f>IF(Draft2017[[#This Row],[KEEPER]]="K",1,0)</f>
        <v>1</v>
      </c>
    </row>
    <row r="64" spans="1:12" x14ac:dyDescent="0.3">
      <c r="A64">
        <v>3</v>
      </c>
      <c r="B64" t="s">
        <v>10939</v>
      </c>
      <c r="C64">
        <v>150</v>
      </c>
      <c r="D64" t="s">
        <v>10953</v>
      </c>
      <c r="E64" t="s">
        <v>10149</v>
      </c>
      <c r="F64" t="s">
        <v>10897</v>
      </c>
      <c r="G64" t="s">
        <v>350</v>
      </c>
      <c r="H64">
        <v>5</v>
      </c>
      <c r="I64" t="s">
        <v>297</v>
      </c>
      <c r="J64" t="s">
        <v>297</v>
      </c>
      <c r="K64" t="s">
        <v>11296</v>
      </c>
      <c r="L64">
        <f>IF(Draft2017[[#This Row],[KEEPER]]="K",1,0)</f>
        <v>0</v>
      </c>
    </row>
    <row r="65" spans="1:12" x14ac:dyDescent="0.3">
      <c r="A65">
        <v>3</v>
      </c>
      <c r="B65" t="s">
        <v>10939</v>
      </c>
      <c r="C65">
        <v>160</v>
      </c>
      <c r="D65" t="s">
        <v>10954</v>
      </c>
      <c r="E65" t="s">
        <v>8763</v>
      </c>
      <c r="F65" t="s">
        <v>10880</v>
      </c>
      <c r="G65" t="s">
        <v>323</v>
      </c>
      <c r="H65">
        <v>4</v>
      </c>
      <c r="I65" t="s">
        <v>297</v>
      </c>
      <c r="J65" t="s">
        <v>297</v>
      </c>
      <c r="K65" t="s">
        <v>11296</v>
      </c>
      <c r="L65">
        <f>IF(Draft2017[[#This Row],[KEEPER]]="K",1,0)</f>
        <v>0</v>
      </c>
    </row>
    <row r="66" spans="1:12" x14ac:dyDescent="0.3">
      <c r="A66">
        <v>3</v>
      </c>
      <c r="B66" t="s">
        <v>10939</v>
      </c>
      <c r="C66">
        <v>170</v>
      </c>
      <c r="D66" t="s">
        <v>10955</v>
      </c>
      <c r="E66" t="s">
        <v>5744</v>
      </c>
      <c r="F66" t="s">
        <v>10929</v>
      </c>
      <c r="G66" t="s">
        <v>313</v>
      </c>
      <c r="H66">
        <v>3</v>
      </c>
      <c r="I66" t="s">
        <v>297</v>
      </c>
      <c r="J66" t="s">
        <v>297</v>
      </c>
      <c r="K66" t="s">
        <v>11296</v>
      </c>
      <c r="L66">
        <f>IF(Draft2017[[#This Row],[KEEPER]]="K",1,0)</f>
        <v>0</v>
      </c>
    </row>
    <row r="67" spans="1:12" x14ac:dyDescent="0.3">
      <c r="A67">
        <v>3</v>
      </c>
      <c r="B67" t="s">
        <v>10939</v>
      </c>
      <c r="C67">
        <v>200</v>
      </c>
      <c r="D67" t="s">
        <v>10956</v>
      </c>
      <c r="E67" t="s">
        <v>6463</v>
      </c>
      <c r="F67" t="s">
        <v>10957</v>
      </c>
      <c r="G67" t="s">
        <v>453</v>
      </c>
      <c r="H67">
        <v>5</v>
      </c>
      <c r="I67" t="s">
        <v>297</v>
      </c>
      <c r="J67" t="s">
        <v>297</v>
      </c>
      <c r="K67" t="s">
        <v>11294</v>
      </c>
      <c r="L67">
        <f>IF(Draft2017[[#This Row],[KEEPER]]="K",1,0)</f>
        <v>0</v>
      </c>
    </row>
    <row r="68" spans="1:12" x14ac:dyDescent="0.3">
      <c r="A68">
        <v>3</v>
      </c>
      <c r="B68" t="s">
        <v>10939</v>
      </c>
      <c r="C68">
        <v>205</v>
      </c>
      <c r="D68" t="s">
        <v>10958</v>
      </c>
      <c r="E68" t="s">
        <v>1092</v>
      </c>
      <c r="F68" t="s">
        <v>10917</v>
      </c>
      <c r="G68" t="s">
        <v>313</v>
      </c>
      <c r="H68">
        <v>18</v>
      </c>
      <c r="I68" t="s">
        <v>297</v>
      </c>
      <c r="J68" t="s">
        <v>297</v>
      </c>
      <c r="K68" t="s">
        <v>11294</v>
      </c>
      <c r="L68">
        <f>IF(Draft2017[[#This Row],[KEEPER]]="K",1,0)</f>
        <v>0</v>
      </c>
    </row>
    <row r="69" spans="1:12" x14ac:dyDescent="0.3">
      <c r="A69">
        <v>3</v>
      </c>
      <c r="B69" t="s">
        <v>10939</v>
      </c>
      <c r="C69">
        <v>209</v>
      </c>
      <c r="D69" t="s">
        <v>10959</v>
      </c>
      <c r="E69" t="s">
        <v>1216</v>
      </c>
      <c r="F69" t="s">
        <v>354</v>
      </c>
      <c r="G69" t="s">
        <v>453</v>
      </c>
      <c r="H69">
        <v>24</v>
      </c>
      <c r="I69" t="s">
        <v>297</v>
      </c>
      <c r="J69" t="s">
        <v>297</v>
      </c>
      <c r="K69" t="s">
        <v>11294</v>
      </c>
      <c r="L69">
        <f>IF(Draft2017[[#This Row],[KEEPER]]="K",1,0)</f>
        <v>0</v>
      </c>
    </row>
    <row r="70" spans="1:12" x14ac:dyDescent="0.3">
      <c r="A70">
        <v>3</v>
      </c>
      <c r="B70" t="s">
        <v>10939</v>
      </c>
      <c r="C70">
        <v>213</v>
      </c>
      <c r="D70" t="s">
        <v>10960</v>
      </c>
      <c r="E70" t="s">
        <v>4573</v>
      </c>
      <c r="F70" t="s">
        <v>10961</v>
      </c>
      <c r="G70" t="s">
        <v>350</v>
      </c>
      <c r="H70">
        <v>4</v>
      </c>
      <c r="I70" t="s">
        <v>297</v>
      </c>
      <c r="J70" t="s">
        <v>297</v>
      </c>
      <c r="K70" t="s">
        <v>11294</v>
      </c>
      <c r="L70">
        <f>IF(Draft2017[[#This Row],[KEEPER]]="K",1,0)</f>
        <v>0</v>
      </c>
    </row>
    <row r="71" spans="1:12" x14ac:dyDescent="0.3">
      <c r="A71">
        <v>3</v>
      </c>
      <c r="B71" t="s">
        <v>10939</v>
      </c>
      <c r="C71">
        <v>214</v>
      </c>
      <c r="D71" t="s">
        <v>10962</v>
      </c>
      <c r="E71" t="s">
        <v>5820</v>
      </c>
      <c r="F71" t="s">
        <v>316</v>
      </c>
      <c r="G71" t="s">
        <v>453</v>
      </c>
      <c r="H71">
        <v>21</v>
      </c>
      <c r="I71" t="s">
        <v>297</v>
      </c>
      <c r="J71" t="s">
        <v>297</v>
      </c>
      <c r="K71" t="s">
        <v>11294</v>
      </c>
      <c r="L71">
        <f>IF(Draft2017[[#This Row],[KEEPER]]="K",1,0)</f>
        <v>0</v>
      </c>
    </row>
    <row r="72" spans="1:12" x14ac:dyDescent="0.3">
      <c r="A72">
        <v>3</v>
      </c>
      <c r="B72" t="s">
        <v>10939</v>
      </c>
      <c r="C72">
        <v>216</v>
      </c>
      <c r="D72" t="s">
        <v>10963</v>
      </c>
      <c r="E72" t="s">
        <v>1667</v>
      </c>
      <c r="F72" t="s">
        <v>367</v>
      </c>
      <c r="G72" t="s">
        <v>350</v>
      </c>
      <c r="H72">
        <v>5</v>
      </c>
      <c r="I72" t="s">
        <v>297</v>
      </c>
      <c r="J72" t="s">
        <v>297</v>
      </c>
      <c r="K72" t="s">
        <v>11294</v>
      </c>
      <c r="L72">
        <f>IF(Draft2017[[#This Row],[KEEPER]]="K",1,0)</f>
        <v>0</v>
      </c>
    </row>
    <row r="73" spans="1:12" x14ac:dyDescent="0.3">
      <c r="A73">
        <v>3</v>
      </c>
      <c r="B73" t="s">
        <v>10939</v>
      </c>
      <c r="C73">
        <v>224</v>
      </c>
      <c r="D73" t="s">
        <v>10964</v>
      </c>
      <c r="E73" t="s">
        <v>9257</v>
      </c>
      <c r="F73" t="s">
        <v>10884</v>
      </c>
      <c r="G73" t="s">
        <v>453</v>
      </c>
      <c r="H73">
        <v>3</v>
      </c>
      <c r="I73" t="s">
        <v>297</v>
      </c>
      <c r="J73" t="s">
        <v>297</v>
      </c>
      <c r="K73" t="s">
        <v>11294</v>
      </c>
      <c r="L73">
        <f>IF(Draft2017[[#This Row],[KEEPER]]="K",1,0)</f>
        <v>0</v>
      </c>
    </row>
    <row r="74" spans="1:12" x14ac:dyDescent="0.3">
      <c r="A74">
        <v>4</v>
      </c>
      <c r="B74" t="s">
        <v>10965</v>
      </c>
      <c r="C74">
        <v>1</v>
      </c>
      <c r="D74" t="s">
        <v>10966</v>
      </c>
      <c r="E74" t="s">
        <v>10233</v>
      </c>
      <c r="F74" t="s">
        <v>10900</v>
      </c>
      <c r="G74" t="s">
        <v>453</v>
      </c>
      <c r="H74">
        <v>84</v>
      </c>
      <c r="I74" t="s">
        <v>439</v>
      </c>
      <c r="J74" t="s">
        <v>11294</v>
      </c>
      <c r="K74" t="s">
        <v>11294</v>
      </c>
      <c r="L74">
        <f>IF(Draft2017[[#This Row],[KEEPER]]="K",1,0)</f>
        <v>1</v>
      </c>
    </row>
    <row r="75" spans="1:12" x14ac:dyDescent="0.3">
      <c r="A75">
        <v>4</v>
      </c>
      <c r="B75" t="s">
        <v>10965</v>
      </c>
      <c r="C75">
        <v>11</v>
      </c>
      <c r="D75" t="s">
        <v>10967</v>
      </c>
      <c r="E75" t="s">
        <v>838</v>
      </c>
      <c r="F75" t="s">
        <v>10968</v>
      </c>
      <c r="G75" t="s">
        <v>350</v>
      </c>
      <c r="H75">
        <v>68</v>
      </c>
      <c r="I75" t="s">
        <v>439</v>
      </c>
      <c r="J75" t="s">
        <v>11294</v>
      </c>
      <c r="K75" t="s">
        <v>11294</v>
      </c>
      <c r="L75">
        <f>IF(Draft2017[[#This Row],[KEEPER]]="K",1,0)</f>
        <v>1</v>
      </c>
    </row>
    <row r="76" spans="1:12" x14ac:dyDescent="0.3">
      <c r="A76">
        <v>4</v>
      </c>
      <c r="B76" t="s">
        <v>10965</v>
      </c>
      <c r="C76">
        <v>21</v>
      </c>
      <c r="D76" t="s">
        <v>10969</v>
      </c>
      <c r="E76" t="s">
        <v>374</v>
      </c>
      <c r="F76" t="s">
        <v>373</v>
      </c>
      <c r="G76" t="s">
        <v>350</v>
      </c>
      <c r="H76">
        <v>15</v>
      </c>
      <c r="I76" t="s">
        <v>439</v>
      </c>
      <c r="J76" t="s">
        <v>11296</v>
      </c>
      <c r="K76" t="s">
        <v>11296</v>
      </c>
      <c r="L76">
        <f>IF(Draft2017[[#This Row],[KEEPER]]="K",1,0)</f>
        <v>1</v>
      </c>
    </row>
    <row r="77" spans="1:12" x14ac:dyDescent="0.3">
      <c r="A77">
        <v>4</v>
      </c>
      <c r="B77" t="s">
        <v>10965</v>
      </c>
      <c r="C77">
        <v>31</v>
      </c>
      <c r="D77" t="s">
        <v>10970</v>
      </c>
      <c r="E77" t="s">
        <v>4866</v>
      </c>
      <c r="F77" t="s">
        <v>10971</v>
      </c>
      <c r="G77" t="s">
        <v>453</v>
      </c>
      <c r="H77">
        <v>22</v>
      </c>
      <c r="I77" t="s">
        <v>439</v>
      </c>
      <c r="J77" t="s">
        <v>11296</v>
      </c>
      <c r="K77" t="s">
        <v>11296</v>
      </c>
      <c r="L77">
        <f>IF(Draft2017[[#This Row],[KEEPER]]="K",1,0)</f>
        <v>1</v>
      </c>
    </row>
    <row r="78" spans="1:12" x14ac:dyDescent="0.3">
      <c r="A78">
        <v>4</v>
      </c>
      <c r="B78" t="s">
        <v>10965</v>
      </c>
      <c r="C78">
        <v>41</v>
      </c>
      <c r="D78" t="s">
        <v>10972</v>
      </c>
      <c r="E78" t="s">
        <v>3057</v>
      </c>
      <c r="F78" t="s">
        <v>367</v>
      </c>
      <c r="G78" t="s">
        <v>350</v>
      </c>
      <c r="H78">
        <v>4</v>
      </c>
      <c r="I78" t="s">
        <v>439</v>
      </c>
      <c r="J78" t="s">
        <v>11294</v>
      </c>
      <c r="K78" t="s">
        <v>11294</v>
      </c>
      <c r="L78">
        <f>IF(Draft2017[[#This Row],[KEEPER]]="K",1,0)</f>
        <v>1</v>
      </c>
    </row>
    <row r="79" spans="1:12" x14ac:dyDescent="0.3">
      <c r="A79">
        <v>4</v>
      </c>
      <c r="B79" t="s">
        <v>10965</v>
      </c>
      <c r="C79">
        <v>51</v>
      </c>
      <c r="D79" t="s">
        <v>10973</v>
      </c>
      <c r="E79" t="s">
        <v>10859</v>
      </c>
      <c r="F79" t="s">
        <v>10961</v>
      </c>
      <c r="G79" t="s">
        <v>350</v>
      </c>
      <c r="H79">
        <v>12</v>
      </c>
      <c r="I79" t="s">
        <v>439</v>
      </c>
      <c r="J79" t="s">
        <v>11294</v>
      </c>
      <c r="K79" t="s">
        <v>11294</v>
      </c>
      <c r="L79">
        <f>IF(Draft2017[[#This Row],[KEEPER]]="K",1,0)</f>
        <v>1</v>
      </c>
    </row>
    <row r="80" spans="1:12" x14ac:dyDescent="0.3">
      <c r="A80">
        <v>4</v>
      </c>
      <c r="B80" t="s">
        <v>10965</v>
      </c>
      <c r="C80">
        <v>61</v>
      </c>
      <c r="D80" t="s">
        <v>10974</v>
      </c>
      <c r="E80" t="s">
        <v>4529</v>
      </c>
      <c r="F80" t="s">
        <v>491</v>
      </c>
      <c r="G80" t="s">
        <v>453</v>
      </c>
      <c r="H80">
        <v>1</v>
      </c>
      <c r="I80" t="s">
        <v>439</v>
      </c>
      <c r="J80" t="s">
        <v>11295</v>
      </c>
      <c r="K80" t="s">
        <v>11295</v>
      </c>
      <c r="L80">
        <f>IF(Draft2017[[#This Row],[KEEPER]]="K",1,0)</f>
        <v>1</v>
      </c>
    </row>
    <row r="81" spans="1:12" x14ac:dyDescent="0.3">
      <c r="A81">
        <v>4</v>
      </c>
      <c r="B81" t="s">
        <v>10965</v>
      </c>
      <c r="C81">
        <v>71</v>
      </c>
      <c r="D81" t="s">
        <v>10975</v>
      </c>
      <c r="E81" t="s">
        <v>6078</v>
      </c>
      <c r="F81" t="s">
        <v>10925</v>
      </c>
      <c r="G81" t="s">
        <v>439</v>
      </c>
      <c r="H81">
        <v>1</v>
      </c>
      <c r="I81" t="s">
        <v>439</v>
      </c>
      <c r="J81" t="s">
        <v>11295</v>
      </c>
      <c r="K81" t="s">
        <v>11295</v>
      </c>
      <c r="L81">
        <f>IF(Draft2017[[#This Row],[KEEPER]]="K",1,0)</f>
        <v>1</v>
      </c>
    </row>
    <row r="82" spans="1:12" x14ac:dyDescent="0.3">
      <c r="A82">
        <v>4</v>
      </c>
      <c r="B82" t="s">
        <v>10965</v>
      </c>
      <c r="C82">
        <v>81</v>
      </c>
      <c r="D82" t="s">
        <v>10976</v>
      </c>
      <c r="E82" t="s">
        <v>9730</v>
      </c>
      <c r="F82" t="s">
        <v>10906</v>
      </c>
      <c r="G82" t="s">
        <v>350</v>
      </c>
      <c r="H82">
        <v>1</v>
      </c>
      <c r="I82" t="s">
        <v>439</v>
      </c>
      <c r="J82" t="s">
        <v>11295</v>
      </c>
      <c r="K82" t="s">
        <v>11295</v>
      </c>
      <c r="L82">
        <f>IF(Draft2017[[#This Row],[KEEPER]]="K",1,0)</f>
        <v>1</v>
      </c>
    </row>
    <row r="83" spans="1:12" x14ac:dyDescent="0.3">
      <c r="A83">
        <v>4</v>
      </c>
      <c r="B83" t="s">
        <v>10965</v>
      </c>
      <c r="C83">
        <v>91</v>
      </c>
      <c r="D83" t="s">
        <v>10977</v>
      </c>
      <c r="E83" t="s">
        <v>7209</v>
      </c>
      <c r="F83" t="s">
        <v>1208</v>
      </c>
      <c r="G83" t="s">
        <v>323</v>
      </c>
      <c r="H83">
        <v>1</v>
      </c>
      <c r="I83" t="s">
        <v>439</v>
      </c>
      <c r="J83" t="s">
        <v>11295</v>
      </c>
      <c r="K83" t="s">
        <v>11295</v>
      </c>
      <c r="L83">
        <f>IF(Draft2017[[#This Row],[KEEPER]]="K",1,0)</f>
        <v>1</v>
      </c>
    </row>
    <row r="84" spans="1:12" x14ac:dyDescent="0.3">
      <c r="A84">
        <v>4</v>
      </c>
      <c r="B84" t="s">
        <v>10965</v>
      </c>
      <c r="C84">
        <v>100</v>
      </c>
      <c r="D84" t="s">
        <v>10978</v>
      </c>
      <c r="E84" t="s">
        <v>8923</v>
      </c>
      <c r="F84" t="s">
        <v>10968</v>
      </c>
      <c r="G84" t="s">
        <v>323</v>
      </c>
      <c r="H84">
        <v>1</v>
      </c>
      <c r="I84" t="s">
        <v>439</v>
      </c>
      <c r="J84" t="s">
        <v>11294</v>
      </c>
      <c r="K84" t="s">
        <v>11294</v>
      </c>
      <c r="L84">
        <f>IF(Draft2017[[#This Row],[KEEPER]]="K",1,0)</f>
        <v>1</v>
      </c>
    </row>
    <row r="85" spans="1:12" x14ac:dyDescent="0.3">
      <c r="A85">
        <v>4</v>
      </c>
      <c r="B85" t="s">
        <v>10965</v>
      </c>
      <c r="C85">
        <v>109</v>
      </c>
      <c r="D85" t="s">
        <v>10979</v>
      </c>
      <c r="E85" t="s">
        <v>3147</v>
      </c>
      <c r="F85" t="s">
        <v>10900</v>
      </c>
      <c r="G85" t="s">
        <v>350</v>
      </c>
      <c r="H85">
        <v>1</v>
      </c>
      <c r="I85" t="s">
        <v>439</v>
      </c>
      <c r="J85" t="s">
        <v>11295</v>
      </c>
      <c r="K85" t="s">
        <v>11295</v>
      </c>
      <c r="L85">
        <f>IF(Draft2017[[#This Row],[KEEPER]]="K",1,0)</f>
        <v>1</v>
      </c>
    </row>
    <row r="86" spans="1:12" x14ac:dyDescent="0.3">
      <c r="A86">
        <v>4</v>
      </c>
      <c r="B86" t="s">
        <v>10965</v>
      </c>
      <c r="C86">
        <v>149</v>
      </c>
      <c r="D86" t="s">
        <v>11853</v>
      </c>
      <c r="E86" t="s">
        <v>5169</v>
      </c>
      <c r="F86" t="s">
        <v>1208</v>
      </c>
      <c r="G86" t="s">
        <v>323</v>
      </c>
      <c r="H86">
        <v>5</v>
      </c>
      <c r="I86" t="s">
        <v>297</v>
      </c>
      <c r="J86" t="s">
        <v>297</v>
      </c>
      <c r="K86" t="s">
        <v>11296</v>
      </c>
      <c r="L86">
        <f>IF(Draft2017[[#This Row],[KEEPER]]="K",1,0)</f>
        <v>0</v>
      </c>
    </row>
    <row r="87" spans="1:12" x14ac:dyDescent="0.3">
      <c r="A87">
        <v>4</v>
      </c>
      <c r="B87" t="s">
        <v>10965</v>
      </c>
      <c r="C87">
        <v>159</v>
      </c>
      <c r="D87" t="s">
        <v>10981</v>
      </c>
      <c r="E87" t="s">
        <v>6853</v>
      </c>
      <c r="F87" t="s">
        <v>10912</v>
      </c>
      <c r="G87" t="s">
        <v>453</v>
      </c>
      <c r="H87">
        <v>4</v>
      </c>
      <c r="I87" t="s">
        <v>297</v>
      </c>
      <c r="J87" t="s">
        <v>297</v>
      </c>
      <c r="K87" t="s">
        <v>11296</v>
      </c>
      <c r="L87">
        <f>IF(Draft2017[[#This Row],[KEEPER]]="K",1,0)</f>
        <v>0</v>
      </c>
    </row>
    <row r="88" spans="1:12" x14ac:dyDescent="0.3">
      <c r="A88">
        <v>4</v>
      </c>
      <c r="B88" t="s">
        <v>10965</v>
      </c>
      <c r="C88">
        <v>169</v>
      </c>
      <c r="D88" t="s">
        <v>11864</v>
      </c>
      <c r="E88" t="s">
        <v>5881</v>
      </c>
      <c r="F88" t="s">
        <v>10983</v>
      </c>
      <c r="G88" t="s">
        <v>313</v>
      </c>
      <c r="H88">
        <v>3</v>
      </c>
      <c r="I88" t="s">
        <v>297</v>
      </c>
      <c r="J88" t="s">
        <v>297</v>
      </c>
      <c r="K88" t="s">
        <v>11294</v>
      </c>
      <c r="L88">
        <f>IF(Draft2017[[#This Row],[KEEPER]]="K",1,0)</f>
        <v>0</v>
      </c>
    </row>
    <row r="89" spans="1:12" x14ac:dyDescent="0.3">
      <c r="A89">
        <v>4</v>
      </c>
      <c r="B89" t="s">
        <v>10965</v>
      </c>
      <c r="C89">
        <v>173</v>
      </c>
      <c r="D89" t="s">
        <v>10984</v>
      </c>
      <c r="E89" t="s">
        <v>9701</v>
      </c>
      <c r="F89" t="s">
        <v>10900</v>
      </c>
      <c r="G89" t="s">
        <v>453</v>
      </c>
      <c r="H89">
        <v>3</v>
      </c>
      <c r="I89" t="s">
        <v>297</v>
      </c>
      <c r="J89" t="s">
        <v>297</v>
      </c>
      <c r="K89" t="s">
        <v>11296</v>
      </c>
      <c r="L89">
        <f>IF(Draft2017[[#This Row],[KEEPER]]="K",1,0)</f>
        <v>0</v>
      </c>
    </row>
    <row r="90" spans="1:12" x14ac:dyDescent="0.3">
      <c r="A90">
        <v>4</v>
      </c>
      <c r="B90" t="s">
        <v>10965</v>
      </c>
      <c r="C90">
        <v>179</v>
      </c>
      <c r="D90" t="s">
        <v>10985</v>
      </c>
      <c r="E90" t="s">
        <v>4385</v>
      </c>
      <c r="F90" t="s">
        <v>1208</v>
      </c>
      <c r="G90" t="s">
        <v>350</v>
      </c>
      <c r="H90">
        <v>3</v>
      </c>
      <c r="I90" t="s">
        <v>297</v>
      </c>
      <c r="J90" t="s">
        <v>297</v>
      </c>
      <c r="K90" t="s">
        <v>11296</v>
      </c>
      <c r="L90">
        <f>IF(Draft2017[[#This Row],[KEEPER]]="K",1,0)</f>
        <v>0</v>
      </c>
    </row>
    <row r="91" spans="1:12" x14ac:dyDescent="0.3">
      <c r="A91">
        <v>4</v>
      </c>
      <c r="B91" t="s">
        <v>10965</v>
      </c>
      <c r="C91">
        <v>197</v>
      </c>
      <c r="D91" t="s">
        <v>10986</v>
      </c>
      <c r="E91" t="s">
        <v>2787</v>
      </c>
      <c r="F91" t="s">
        <v>299</v>
      </c>
      <c r="G91" t="s">
        <v>350</v>
      </c>
      <c r="H91">
        <v>46</v>
      </c>
      <c r="I91" t="s">
        <v>297</v>
      </c>
      <c r="J91" t="s">
        <v>297</v>
      </c>
      <c r="K91" t="s">
        <v>11294</v>
      </c>
      <c r="L91">
        <f>IF(Draft2017[[#This Row],[KEEPER]]="K",1,0)</f>
        <v>0</v>
      </c>
    </row>
    <row r="92" spans="1:12" x14ac:dyDescent="0.3">
      <c r="A92">
        <v>4</v>
      </c>
      <c r="B92" t="s">
        <v>10965</v>
      </c>
      <c r="C92">
        <v>219</v>
      </c>
      <c r="D92" t="s">
        <v>10987</v>
      </c>
      <c r="E92" t="s">
        <v>2173</v>
      </c>
      <c r="F92" t="s">
        <v>10912</v>
      </c>
      <c r="G92" t="s">
        <v>323</v>
      </c>
      <c r="H92">
        <v>2</v>
      </c>
      <c r="I92" t="s">
        <v>297</v>
      </c>
      <c r="J92" t="s">
        <v>297</v>
      </c>
      <c r="K92" t="s">
        <v>11294</v>
      </c>
      <c r="L92">
        <f>IF(Draft2017[[#This Row],[KEEPER]]="K",1,0)</f>
        <v>0</v>
      </c>
    </row>
    <row r="93" spans="1:12" x14ac:dyDescent="0.3">
      <c r="A93">
        <v>4</v>
      </c>
      <c r="B93" t="s">
        <v>10965</v>
      </c>
      <c r="C93">
        <v>223</v>
      </c>
      <c r="D93" t="s">
        <v>10988</v>
      </c>
      <c r="E93" t="s">
        <v>4230</v>
      </c>
      <c r="F93" t="s">
        <v>367</v>
      </c>
      <c r="G93" t="s">
        <v>453</v>
      </c>
      <c r="H93">
        <v>3</v>
      </c>
      <c r="I93" t="s">
        <v>297</v>
      </c>
      <c r="J93" t="s">
        <v>297</v>
      </c>
      <c r="K93" t="s">
        <v>11294</v>
      </c>
      <c r="L93">
        <f>IF(Draft2017[[#This Row],[KEEPER]]="K",1,0)</f>
        <v>0</v>
      </c>
    </row>
    <row r="94" spans="1:12" x14ac:dyDescent="0.3">
      <c r="A94">
        <v>4</v>
      </c>
      <c r="B94" t="s">
        <v>10965</v>
      </c>
      <c r="C94">
        <v>231</v>
      </c>
      <c r="D94" t="s">
        <v>10989</v>
      </c>
      <c r="E94" t="s">
        <v>10178</v>
      </c>
      <c r="F94" t="s">
        <v>10880</v>
      </c>
      <c r="G94" t="s">
        <v>350</v>
      </c>
      <c r="H94">
        <v>1</v>
      </c>
      <c r="I94" t="s">
        <v>297</v>
      </c>
      <c r="J94" t="s">
        <v>297</v>
      </c>
      <c r="K94" t="s">
        <v>11294</v>
      </c>
      <c r="L94">
        <f>IF(Draft2017[[#This Row],[KEEPER]]="K",1,0)</f>
        <v>0</v>
      </c>
    </row>
    <row r="95" spans="1:12" x14ac:dyDescent="0.3">
      <c r="A95">
        <v>4</v>
      </c>
      <c r="B95" t="s">
        <v>10965</v>
      </c>
      <c r="C95">
        <v>236</v>
      </c>
      <c r="D95" t="s">
        <v>10990</v>
      </c>
      <c r="E95" t="s">
        <v>1311</v>
      </c>
      <c r="F95" t="s">
        <v>539</v>
      </c>
      <c r="G95" t="s">
        <v>453</v>
      </c>
      <c r="H95">
        <v>1</v>
      </c>
      <c r="I95" t="s">
        <v>297</v>
      </c>
      <c r="J95" t="s">
        <v>297</v>
      </c>
      <c r="K95" t="s">
        <v>11294</v>
      </c>
      <c r="L95">
        <f>IF(Draft2017[[#This Row],[KEEPER]]="K",1,0)</f>
        <v>0</v>
      </c>
    </row>
    <row r="96" spans="1:12" x14ac:dyDescent="0.3">
      <c r="A96">
        <v>4</v>
      </c>
      <c r="B96" t="s">
        <v>10965</v>
      </c>
      <c r="C96">
        <v>239</v>
      </c>
      <c r="D96" t="s">
        <v>10991</v>
      </c>
      <c r="E96" t="s">
        <v>4562</v>
      </c>
      <c r="F96" t="s">
        <v>10983</v>
      </c>
      <c r="G96" t="s">
        <v>453</v>
      </c>
      <c r="H96">
        <v>1</v>
      </c>
      <c r="I96" t="s">
        <v>297</v>
      </c>
      <c r="J96" t="s">
        <v>297</v>
      </c>
      <c r="K96" t="s">
        <v>11294</v>
      </c>
      <c r="L96">
        <f>IF(Draft2017[[#This Row],[KEEPER]]="K",1,0)</f>
        <v>0</v>
      </c>
    </row>
    <row r="97" spans="1:12" x14ac:dyDescent="0.3">
      <c r="A97">
        <v>4</v>
      </c>
      <c r="B97" t="s">
        <v>10965</v>
      </c>
      <c r="C97">
        <v>240</v>
      </c>
      <c r="D97" t="s">
        <v>10992</v>
      </c>
      <c r="E97" t="s">
        <v>10993</v>
      </c>
      <c r="F97" t="s">
        <v>367</v>
      </c>
      <c r="G97" t="s">
        <v>313</v>
      </c>
      <c r="H97">
        <v>1</v>
      </c>
      <c r="I97" t="s">
        <v>297</v>
      </c>
      <c r="J97" t="s">
        <v>297</v>
      </c>
      <c r="K97" t="s">
        <v>11294</v>
      </c>
      <c r="L97">
        <f>IF(Draft2017[[#This Row],[KEEPER]]="K",1,0)</f>
        <v>0</v>
      </c>
    </row>
    <row r="98" spans="1:12" x14ac:dyDescent="0.3">
      <c r="A98">
        <v>5</v>
      </c>
      <c r="B98" t="s">
        <v>10994</v>
      </c>
      <c r="C98">
        <v>5</v>
      </c>
      <c r="D98" t="s">
        <v>10995</v>
      </c>
      <c r="E98" t="s">
        <v>1234</v>
      </c>
      <c r="F98" t="s">
        <v>10957</v>
      </c>
      <c r="G98" t="s">
        <v>453</v>
      </c>
      <c r="H98">
        <v>97</v>
      </c>
      <c r="I98" t="s">
        <v>439</v>
      </c>
      <c r="J98" t="s">
        <v>11294</v>
      </c>
      <c r="K98" t="s">
        <v>11294</v>
      </c>
      <c r="L98">
        <f>IF(Draft2017[[#This Row],[KEEPER]]="K",1,0)</f>
        <v>1</v>
      </c>
    </row>
    <row r="99" spans="1:12" x14ac:dyDescent="0.3">
      <c r="A99">
        <v>5</v>
      </c>
      <c r="B99" t="s">
        <v>10994</v>
      </c>
      <c r="C99">
        <v>15</v>
      </c>
      <c r="D99" t="s">
        <v>10996</v>
      </c>
      <c r="E99" t="s">
        <v>9747</v>
      </c>
      <c r="F99" t="s">
        <v>1208</v>
      </c>
      <c r="G99" t="s">
        <v>350</v>
      </c>
      <c r="H99">
        <v>78</v>
      </c>
      <c r="I99" t="s">
        <v>439</v>
      </c>
      <c r="J99" t="s">
        <v>11294</v>
      </c>
      <c r="K99" t="s">
        <v>11294</v>
      </c>
      <c r="L99">
        <f>IF(Draft2017[[#This Row],[KEEPER]]="K",1,0)</f>
        <v>1</v>
      </c>
    </row>
    <row r="100" spans="1:12" x14ac:dyDescent="0.3">
      <c r="A100">
        <v>5</v>
      </c>
      <c r="B100" t="s">
        <v>10994</v>
      </c>
      <c r="C100">
        <v>25</v>
      </c>
      <c r="D100" t="s">
        <v>10997</v>
      </c>
      <c r="E100" t="s">
        <v>6161</v>
      </c>
      <c r="F100" t="s">
        <v>10983</v>
      </c>
      <c r="G100" t="s">
        <v>453</v>
      </c>
      <c r="H100">
        <v>13</v>
      </c>
      <c r="I100" t="s">
        <v>439</v>
      </c>
      <c r="J100" t="s">
        <v>11296</v>
      </c>
      <c r="K100" t="s">
        <v>11296</v>
      </c>
      <c r="L100">
        <f>IF(Draft2017[[#This Row],[KEEPER]]="K",1,0)</f>
        <v>1</v>
      </c>
    </row>
    <row r="101" spans="1:12" x14ac:dyDescent="0.3">
      <c r="A101">
        <v>5</v>
      </c>
      <c r="B101" t="s">
        <v>10994</v>
      </c>
      <c r="C101">
        <v>35</v>
      </c>
      <c r="D101" t="s">
        <v>10998</v>
      </c>
      <c r="E101" t="s">
        <v>7266</v>
      </c>
      <c r="F101" t="s">
        <v>10894</v>
      </c>
      <c r="G101" t="s">
        <v>350</v>
      </c>
      <c r="H101">
        <v>15</v>
      </c>
      <c r="I101" t="s">
        <v>439</v>
      </c>
      <c r="J101" t="s">
        <v>11294</v>
      </c>
      <c r="K101" t="s">
        <v>11294</v>
      </c>
      <c r="L101">
        <f>IF(Draft2017[[#This Row],[KEEPER]]="K",1,0)</f>
        <v>1</v>
      </c>
    </row>
    <row r="102" spans="1:12" x14ac:dyDescent="0.3">
      <c r="A102">
        <v>5</v>
      </c>
      <c r="B102" t="s">
        <v>10994</v>
      </c>
      <c r="C102">
        <v>45</v>
      </c>
      <c r="D102" t="s">
        <v>10999</v>
      </c>
      <c r="E102" t="s">
        <v>9341</v>
      </c>
      <c r="F102" t="s">
        <v>573</v>
      </c>
      <c r="G102" t="s">
        <v>350</v>
      </c>
      <c r="H102">
        <v>50</v>
      </c>
      <c r="I102" t="s">
        <v>439</v>
      </c>
      <c r="J102" t="s">
        <v>11294</v>
      </c>
      <c r="K102" t="s">
        <v>11294</v>
      </c>
      <c r="L102">
        <f>IF(Draft2017[[#This Row],[KEEPER]]="K",1,0)</f>
        <v>1</v>
      </c>
    </row>
    <row r="103" spans="1:12" x14ac:dyDescent="0.3">
      <c r="A103">
        <v>5</v>
      </c>
      <c r="B103" t="s">
        <v>10994</v>
      </c>
      <c r="C103">
        <v>55</v>
      </c>
      <c r="D103" t="s">
        <v>11000</v>
      </c>
      <c r="E103" t="s">
        <v>7311</v>
      </c>
      <c r="F103" t="s">
        <v>354</v>
      </c>
      <c r="G103" t="s">
        <v>453</v>
      </c>
      <c r="H103">
        <v>3</v>
      </c>
      <c r="I103" t="s">
        <v>439</v>
      </c>
      <c r="J103" t="s">
        <v>11294</v>
      </c>
      <c r="K103" t="s">
        <v>11294</v>
      </c>
      <c r="L103">
        <f>IF(Draft2017[[#This Row],[KEEPER]]="K",1,0)</f>
        <v>1</v>
      </c>
    </row>
    <row r="104" spans="1:12" x14ac:dyDescent="0.3">
      <c r="A104">
        <v>5</v>
      </c>
      <c r="B104" t="s">
        <v>10994</v>
      </c>
      <c r="C104">
        <v>65</v>
      </c>
      <c r="D104" t="s">
        <v>11001</v>
      </c>
      <c r="E104" t="s">
        <v>3104</v>
      </c>
      <c r="F104" t="s">
        <v>10900</v>
      </c>
      <c r="G104" t="s">
        <v>350</v>
      </c>
      <c r="H104">
        <v>2</v>
      </c>
      <c r="I104" t="s">
        <v>439</v>
      </c>
      <c r="J104" t="s">
        <v>11294</v>
      </c>
      <c r="K104" t="s">
        <v>11294</v>
      </c>
      <c r="L104">
        <f>IF(Draft2017[[#This Row],[KEEPER]]="K",1,0)</f>
        <v>1</v>
      </c>
    </row>
    <row r="105" spans="1:12" x14ac:dyDescent="0.3">
      <c r="A105">
        <v>5</v>
      </c>
      <c r="B105" t="s">
        <v>10994</v>
      </c>
      <c r="C105">
        <v>75</v>
      </c>
      <c r="D105" t="s">
        <v>11002</v>
      </c>
      <c r="E105" t="s">
        <v>9445</v>
      </c>
      <c r="F105" t="s">
        <v>10961</v>
      </c>
      <c r="G105" t="s">
        <v>453</v>
      </c>
      <c r="H105">
        <v>7</v>
      </c>
      <c r="I105" t="s">
        <v>439</v>
      </c>
      <c r="J105" t="s">
        <v>11294</v>
      </c>
      <c r="K105" t="s">
        <v>11294</v>
      </c>
      <c r="L105">
        <f>IF(Draft2017[[#This Row],[KEEPER]]="K",1,0)</f>
        <v>1</v>
      </c>
    </row>
    <row r="106" spans="1:12" x14ac:dyDescent="0.3">
      <c r="A106">
        <v>5</v>
      </c>
      <c r="B106" t="s">
        <v>10994</v>
      </c>
      <c r="C106">
        <v>85</v>
      </c>
      <c r="D106" t="s">
        <v>11003</v>
      </c>
      <c r="E106" t="s">
        <v>10511</v>
      </c>
      <c r="F106" t="s">
        <v>373</v>
      </c>
      <c r="G106" t="s">
        <v>350</v>
      </c>
      <c r="H106">
        <v>3</v>
      </c>
      <c r="I106" t="s">
        <v>439</v>
      </c>
      <c r="J106" t="s">
        <v>11294</v>
      </c>
      <c r="K106" t="s">
        <v>11294</v>
      </c>
      <c r="L106">
        <f>IF(Draft2017[[#This Row],[KEEPER]]="K",1,0)</f>
        <v>1</v>
      </c>
    </row>
    <row r="107" spans="1:12" x14ac:dyDescent="0.3">
      <c r="A107">
        <v>5</v>
      </c>
      <c r="B107" t="s">
        <v>10994</v>
      </c>
      <c r="C107">
        <v>95</v>
      </c>
      <c r="D107" t="s">
        <v>11004</v>
      </c>
      <c r="E107" t="s">
        <v>1476</v>
      </c>
      <c r="F107" t="s">
        <v>10884</v>
      </c>
      <c r="G107" t="s">
        <v>313</v>
      </c>
      <c r="H107">
        <v>2</v>
      </c>
      <c r="I107" t="s">
        <v>439</v>
      </c>
      <c r="J107" t="s">
        <v>11294</v>
      </c>
      <c r="K107" t="s">
        <v>11294</v>
      </c>
      <c r="L107">
        <f>IF(Draft2017[[#This Row],[KEEPER]]="K",1,0)</f>
        <v>1</v>
      </c>
    </row>
    <row r="108" spans="1:12" x14ac:dyDescent="0.3">
      <c r="A108">
        <v>5</v>
      </c>
      <c r="B108" t="s">
        <v>10994</v>
      </c>
      <c r="C108">
        <v>104</v>
      </c>
      <c r="D108" t="s">
        <v>11005</v>
      </c>
      <c r="E108" t="s">
        <v>1086</v>
      </c>
      <c r="F108" t="s">
        <v>10878</v>
      </c>
      <c r="G108" t="s">
        <v>323</v>
      </c>
      <c r="H108">
        <v>3</v>
      </c>
      <c r="I108" t="s">
        <v>439</v>
      </c>
      <c r="J108" t="s">
        <v>11294</v>
      </c>
      <c r="K108" t="s">
        <v>11294</v>
      </c>
      <c r="L108">
        <f>IF(Draft2017[[#This Row],[KEEPER]]="K",1,0)</f>
        <v>1</v>
      </c>
    </row>
    <row r="109" spans="1:12" x14ac:dyDescent="0.3">
      <c r="A109">
        <v>5</v>
      </c>
      <c r="B109" t="s">
        <v>10994</v>
      </c>
      <c r="C109">
        <v>113</v>
      </c>
      <c r="D109" t="s">
        <v>11006</v>
      </c>
      <c r="E109" t="s">
        <v>5901</v>
      </c>
      <c r="F109" t="s">
        <v>10890</v>
      </c>
      <c r="G109" t="s">
        <v>439</v>
      </c>
      <c r="H109">
        <v>1</v>
      </c>
      <c r="I109" t="s">
        <v>439</v>
      </c>
      <c r="J109" t="s">
        <v>11295</v>
      </c>
      <c r="K109" t="s">
        <v>11295</v>
      </c>
      <c r="L109">
        <f>IF(Draft2017[[#This Row],[KEEPER]]="K",1,0)</f>
        <v>1</v>
      </c>
    </row>
    <row r="110" spans="1:12" x14ac:dyDescent="0.3">
      <c r="A110">
        <v>5</v>
      </c>
      <c r="B110" t="s">
        <v>10994</v>
      </c>
      <c r="C110">
        <v>119</v>
      </c>
      <c r="D110" t="s">
        <v>11007</v>
      </c>
      <c r="E110" t="s">
        <v>7798</v>
      </c>
      <c r="F110" t="s">
        <v>10961</v>
      </c>
      <c r="G110" t="s">
        <v>350</v>
      </c>
      <c r="H110">
        <v>1</v>
      </c>
      <c r="I110" t="s">
        <v>439</v>
      </c>
      <c r="J110" t="s">
        <v>11294</v>
      </c>
      <c r="K110" t="s">
        <v>11294</v>
      </c>
      <c r="L110">
        <f>IF(Draft2017[[#This Row],[KEEPER]]="K",1,0)</f>
        <v>1</v>
      </c>
    </row>
    <row r="111" spans="1:12" x14ac:dyDescent="0.3">
      <c r="A111">
        <v>5</v>
      </c>
      <c r="B111" t="s">
        <v>10994</v>
      </c>
      <c r="C111">
        <v>125</v>
      </c>
      <c r="D111" t="s">
        <v>11008</v>
      </c>
      <c r="E111" t="s">
        <v>7019</v>
      </c>
      <c r="F111" t="s">
        <v>316</v>
      </c>
      <c r="G111" t="s">
        <v>313</v>
      </c>
      <c r="H111">
        <v>1</v>
      </c>
      <c r="I111" t="s">
        <v>439</v>
      </c>
      <c r="J111" t="s">
        <v>11294</v>
      </c>
      <c r="K111" t="s">
        <v>11294</v>
      </c>
      <c r="L111">
        <f>IF(Draft2017[[#This Row],[KEEPER]]="K",1,0)</f>
        <v>1</v>
      </c>
    </row>
    <row r="112" spans="1:12" x14ac:dyDescent="0.3">
      <c r="A112">
        <v>5</v>
      </c>
      <c r="B112" t="s">
        <v>10994</v>
      </c>
      <c r="C112">
        <v>130</v>
      </c>
      <c r="D112" t="s">
        <v>11009</v>
      </c>
      <c r="E112" t="s">
        <v>8837</v>
      </c>
      <c r="F112" t="s">
        <v>10914</v>
      </c>
      <c r="G112" t="s">
        <v>350</v>
      </c>
      <c r="H112">
        <v>2</v>
      </c>
      <c r="I112" t="s">
        <v>439</v>
      </c>
      <c r="J112" t="s">
        <v>11294</v>
      </c>
      <c r="K112" t="s">
        <v>11294</v>
      </c>
      <c r="L112">
        <f>IF(Draft2017[[#This Row],[KEEPER]]="K",1,0)</f>
        <v>1</v>
      </c>
    </row>
    <row r="113" spans="1:12" x14ac:dyDescent="0.3">
      <c r="A113">
        <v>5</v>
      </c>
      <c r="B113" t="s">
        <v>10994</v>
      </c>
      <c r="C113">
        <v>135</v>
      </c>
      <c r="D113" t="s">
        <v>11010</v>
      </c>
      <c r="E113" t="s">
        <v>1631</v>
      </c>
      <c r="F113" t="s">
        <v>10983</v>
      </c>
      <c r="G113" t="s">
        <v>350</v>
      </c>
      <c r="H113">
        <v>1</v>
      </c>
      <c r="I113" t="s">
        <v>439</v>
      </c>
      <c r="J113" t="s">
        <v>11295</v>
      </c>
      <c r="K113" t="s">
        <v>11295</v>
      </c>
      <c r="L113">
        <f>IF(Draft2017[[#This Row],[KEEPER]]="K",1,0)</f>
        <v>1</v>
      </c>
    </row>
    <row r="114" spans="1:12" x14ac:dyDescent="0.3">
      <c r="A114">
        <v>5</v>
      </c>
      <c r="B114" t="s">
        <v>10994</v>
      </c>
      <c r="C114">
        <v>138</v>
      </c>
      <c r="D114" t="s">
        <v>11011</v>
      </c>
      <c r="E114" t="s">
        <v>11012</v>
      </c>
      <c r="F114" t="s">
        <v>10929</v>
      </c>
      <c r="G114" t="s">
        <v>323</v>
      </c>
      <c r="H114">
        <v>1</v>
      </c>
      <c r="I114" t="s">
        <v>439</v>
      </c>
      <c r="J114" t="s">
        <v>11295</v>
      </c>
      <c r="K114" t="s">
        <v>11295</v>
      </c>
      <c r="L114">
        <f>IF(Draft2017[[#This Row],[KEEPER]]="K",1,0)</f>
        <v>1</v>
      </c>
    </row>
    <row r="115" spans="1:12" x14ac:dyDescent="0.3">
      <c r="A115">
        <v>5</v>
      </c>
      <c r="B115" t="s">
        <v>10994</v>
      </c>
      <c r="C115">
        <v>141</v>
      </c>
      <c r="D115" t="s">
        <v>11013</v>
      </c>
      <c r="E115" t="s">
        <v>8285</v>
      </c>
      <c r="F115" t="s">
        <v>354</v>
      </c>
      <c r="G115" t="s">
        <v>350</v>
      </c>
      <c r="H115">
        <v>1</v>
      </c>
      <c r="I115" t="s">
        <v>439</v>
      </c>
      <c r="J115" t="s">
        <v>11295</v>
      </c>
      <c r="K115" t="s">
        <v>11295</v>
      </c>
      <c r="L115">
        <f>IF(Draft2017[[#This Row],[KEEPER]]="K",1,0)</f>
        <v>1</v>
      </c>
    </row>
    <row r="116" spans="1:12" x14ac:dyDescent="0.3">
      <c r="A116">
        <v>5</v>
      </c>
      <c r="B116" t="s">
        <v>10994</v>
      </c>
      <c r="C116">
        <v>144</v>
      </c>
      <c r="D116" t="s">
        <v>11014</v>
      </c>
      <c r="E116" t="s">
        <v>9980</v>
      </c>
      <c r="F116" t="s">
        <v>10957</v>
      </c>
      <c r="G116" t="s">
        <v>323</v>
      </c>
      <c r="H116">
        <v>1</v>
      </c>
      <c r="I116" t="s">
        <v>439</v>
      </c>
      <c r="J116" t="s">
        <v>11295</v>
      </c>
      <c r="K116" t="s">
        <v>11295</v>
      </c>
      <c r="L116">
        <f>IF(Draft2017[[#This Row],[KEEPER]]="K",1,0)</f>
        <v>1</v>
      </c>
    </row>
    <row r="117" spans="1:12" x14ac:dyDescent="0.3">
      <c r="A117">
        <v>5</v>
      </c>
      <c r="B117" t="s">
        <v>10994</v>
      </c>
      <c r="C117">
        <v>146</v>
      </c>
      <c r="D117" t="s">
        <v>11015</v>
      </c>
      <c r="E117" t="s">
        <v>7644</v>
      </c>
      <c r="F117" t="s">
        <v>1208</v>
      </c>
      <c r="G117" t="s">
        <v>350</v>
      </c>
      <c r="H117">
        <v>1</v>
      </c>
      <c r="I117" t="s">
        <v>439</v>
      </c>
      <c r="J117" t="s">
        <v>11295</v>
      </c>
      <c r="K117" t="s">
        <v>11295</v>
      </c>
      <c r="L117">
        <f>IF(Draft2017[[#This Row],[KEEPER]]="K",1,0)</f>
        <v>1</v>
      </c>
    </row>
    <row r="118" spans="1:12" x14ac:dyDescent="0.3">
      <c r="A118">
        <v>5</v>
      </c>
      <c r="B118" t="s">
        <v>10994</v>
      </c>
      <c r="C118">
        <v>148</v>
      </c>
      <c r="D118" t="s">
        <v>11016</v>
      </c>
      <c r="E118" t="s">
        <v>10677</v>
      </c>
      <c r="F118" t="s">
        <v>10914</v>
      </c>
      <c r="G118" t="s">
        <v>453</v>
      </c>
      <c r="H118">
        <v>4</v>
      </c>
      <c r="I118" t="s">
        <v>439</v>
      </c>
      <c r="J118" t="s">
        <v>11296</v>
      </c>
      <c r="K118" t="s">
        <v>11296</v>
      </c>
      <c r="L118">
        <f>IF(Draft2017[[#This Row],[KEEPER]]="K",1,0)</f>
        <v>1</v>
      </c>
    </row>
    <row r="119" spans="1:12" x14ac:dyDescent="0.3">
      <c r="A119">
        <v>5</v>
      </c>
      <c r="B119" t="s">
        <v>10994</v>
      </c>
      <c r="C119">
        <v>153</v>
      </c>
      <c r="D119" t="s">
        <v>11017</v>
      </c>
      <c r="E119" t="s">
        <v>6348</v>
      </c>
      <c r="F119" t="s">
        <v>373</v>
      </c>
      <c r="G119" t="s">
        <v>453</v>
      </c>
      <c r="H119">
        <v>5</v>
      </c>
      <c r="I119" t="s">
        <v>297</v>
      </c>
      <c r="J119" t="s">
        <v>297</v>
      </c>
      <c r="K119" t="s">
        <v>11296</v>
      </c>
      <c r="L119">
        <f>IF(Draft2017[[#This Row],[KEEPER]]="K",1,0)</f>
        <v>0</v>
      </c>
    </row>
    <row r="120" spans="1:12" x14ac:dyDescent="0.3">
      <c r="A120">
        <v>5</v>
      </c>
      <c r="B120" t="s">
        <v>10994</v>
      </c>
      <c r="C120">
        <v>235</v>
      </c>
      <c r="D120" t="s">
        <v>11018</v>
      </c>
      <c r="E120" t="s">
        <v>7402</v>
      </c>
      <c r="F120" t="s">
        <v>10878</v>
      </c>
      <c r="G120" t="s">
        <v>453</v>
      </c>
      <c r="H120">
        <v>6</v>
      </c>
      <c r="I120" t="s">
        <v>297</v>
      </c>
      <c r="J120" t="s">
        <v>297</v>
      </c>
      <c r="K120" t="s">
        <v>11294</v>
      </c>
      <c r="L120">
        <f>IF(Draft2017[[#This Row],[KEEPER]]="K",1,0)</f>
        <v>0</v>
      </c>
    </row>
    <row r="121" spans="1:12" x14ac:dyDescent="0.3">
      <c r="A121">
        <v>5</v>
      </c>
      <c r="B121" t="s">
        <v>10994</v>
      </c>
      <c r="C121">
        <v>237</v>
      </c>
      <c r="D121" t="s">
        <v>11019</v>
      </c>
      <c r="E121" t="s">
        <v>6248</v>
      </c>
      <c r="F121" t="s">
        <v>10912</v>
      </c>
      <c r="G121" t="s">
        <v>350</v>
      </c>
      <c r="H121">
        <v>1</v>
      </c>
      <c r="I121" t="s">
        <v>297</v>
      </c>
      <c r="J121" t="s">
        <v>297</v>
      </c>
      <c r="K121" t="s">
        <v>11294</v>
      </c>
      <c r="L121">
        <f>IF(Draft2017[[#This Row],[KEEPER]]="K",1,0)</f>
        <v>0</v>
      </c>
    </row>
    <row r="122" spans="1:12" x14ac:dyDescent="0.3">
      <c r="A122">
        <v>6</v>
      </c>
      <c r="B122" t="s">
        <v>11020</v>
      </c>
      <c r="C122">
        <v>7</v>
      </c>
      <c r="D122" t="s">
        <v>11021</v>
      </c>
      <c r="E122" t="s">
        <v>3367</v>
      </c>
      <c r="F122" t="s">
        <v>10971</v>
      </c>
      <c r="G122" t="s">
        <v>350</v>
      </c>
      <c r="H122">
        <v>72</v>
      </c>
      <c r="I122" t="s">
        <v>439</v>
      </c>
      <c r="J122" t="s">
        <v>11294</v>
      </c>
      <c r="K122" t="s">
        <v>11294</v>
      </c>
      <c r="L122">
        <f>IF(Draft2017[[#This Row],[KEEPER]]="K",1,0)</f>
        <v>1</v>
      </c>
    </row>
    <row r="123" spans="1:12" x14ac:dyDescent="0.3">
      <c r="A123">
        <v>6</v>
      </c>
      <c r="B123" t="s">
        <v>11020</v>
      </c>
      <c r="C123">
        <v>17</v>
      </c>
      <c r="D123" t="s">
        <v>11022</v>
      </c>
      <c r="E123" s="2" t="s">
        <v>1098</v>
      </c>
      <c r="F123" t="s">
        <v>354</v>
      </c>
      <c r="G123" t="s">
        <v>350</v>
      </c>
      <c r="H123">
        <v>4</v>
      </c>
      <c r="I123" t="s">
        <v>439</v>
      </c>
      <c r="J123" t="s">
        <v>11294</v>
      </c>
      <c r="K123" t="s">
        <v>11294</v>
      </c>
      <c r="L123">
        <f>IF(Draft2017[[#This Row],[KEEPER]]="K",1,0)</f>
        <v>1</v>
      </c>
    </row>
    <row r="124" spans="1:12" x14ac:dyDescent="0.3">
      <c r="A124">
        <v>6</v>
      </c>
      <c r="B124" t="s">
        <v>11020</v>
      </c>
      <c r="C124">
        <v>27</v>
      </c>
      <c r="D124" t="s">
        <v>11023</v>
      </c>
      <c r="E124" t="s">
        <v>4057</v>
      </c>
      <c r="F124" t="s">
        <v>354</v>
      </c>
      <c r="G124" t="s">
        <v>453</v>
      </c>
      <c r="H124">
        <v>11</v>
      </c>
      <c r="I124" t="s">
        <v>439</v>
      </c>
      <c r="J124" t="s">
        <v>11294</v>
      </c>
      <c r="K124" t="s">
        <v>11294</v>
      </c>
      <c r="L124">
        <f>IF(Draft2017[[#This Row],[KEEPER]]="K",1,0)</f>
        <v>1</v>
      </c>
    </row>
    <row r="125" spans="1:12" x14ac:dyDescent="0.3">
      <c r="A125">
        <v>6</v>
      </c>
      <c r="B125" t="s">
        <v>11020</v>
      </c>
      <c r="C125">
        <v>37</v>
      </c>
      <c r="D125" t="s">
        <v>11024</v>
      </c>
      <c r="E125" t="s">
        <v>5273</v>
      </c>
      <c r="F125" t="s">
        <v>10925</v>
      </c>
      <c r="G125" t="s">
        <v>350</v>
      </c>
      <c r="H125">
        <v>14</v>
      </c>
      <c r="I125" t="s">
        <v>439</v>
      </c>
      <c r="J125" t="s">
        <v>11294</v>
      </c>
      <c r="K125" t="s">
        <v>11294</v>
      </c>
      <c r="L125">
        <f>IF(Draft2017[[#This Row],[KEEPER]]="K",1,0)</f>
        <v>1</v>
      </c>
    </row>
    <row r="126" spans="1:12" x14ac:dyDescent="0.3">
      <c r="A126">
        <v>6</v>
      </c>
      <c r="B126" t="s">
        <v>11020</v>
      </c>
      <c r="C126">
        <v>47</v>
      </c>
      <c r="D126" t="s">
        <v>11025</v>
      </c>
      <c r="E126" t="s">
        <v>4023</v>
      </c>
      <c r="F126" t="s">
        <v>308</v>
      </c>
      <c r="G126" t="s">
        <v>323</v>
      </c>
      <c r="H126">
        <v>23</v>
      </c>
      <c r="I126" t="s">
        <v>439</v>
      </c>
      <c r="J126" t="s">
        <v>11294</v>
      </c>
      <c r="K126" t="s">
        <v>11294</v>
      </c>
      <c r="L126">
        <f>IF(Draft2017[[#This Row],[KEEPER]]="K",1,0)</f>
        <v>1</v>
      </c>
    </row>
    <row r="127" spans="1:12" x14ac:dyDescent="0.3">
      <c r="A127">
        <v>6</v>
      </c>
      <c r="B127" t="s">
        <v>11020</v>
      </c>
      <c r="C127">
        <v>57</v>
      </c>
      <c r="D127" t="s">
        <v>11026</v>
      </c>
      <c r="E127" t="s">
        <v>10138</v>
      </c>
      <c r="F127" t="s">
        <v>308</v>
      </c>
      <c r="G127" t="s">
        <v>350</v>
      </c>
      <c r="H127">
        <v>2</v>
      </c>
      <c r="I127" t="s">
        <v>439</v>
      </c>
      <c r="J127" t="s">
        <v>11295</v>
      </c>
      <c r="K127" t="s">
        <v>11295</v>
      </c>
      <c r="L127">
        <f>IF(Draft2017[[#This Row],[KEEPER]]="K",1,0)</f>
        <v>1</v>
      </c>
    </row>
    <row r="128" spans="1:12" x14ac:dyDescent="0.3">
      <c r="A128">
        <v>6</v>
      </c>
      <c r="B128" t="s">
        <v>11020</v>
      </c>
      <c r="C128">
        <v>67</v>
      </c>
      <c r="D128" t="s">
        <v>11027</v>
      </c>
      <c r="E128" t="s">
        <v>10858</v>
      </c>
      <c r="F128" t="s">
        <v>10880</v>
      </c>
      <c r="G128" t="s">
        <v>453</v>
      </c>
      <c r="H128">
        <v>7</v>
      </c>
      <c r="I128" t="s">
        <v>439</v>
      </c>
      <c r="J128" t="s">
        <v>11294</v>
      </c>
      <c r="K128" t="s">
        <v>11294</v>
      </c>
      <c r="L128">
        <f>IF(Draft2017[[#This Row],[KEEPER]]="K",1,0)</f>
        <v>1</v>
      </c>
    </row>
    <row r="129" spans="1:12" x14ac:dyDescent="0.3">
      <c r="A129">
        <v>6</v>
      </c>
      <c r="B129" t="s">
        <v>11020</v>
      </c>
      <c r="C129">
        <v>77</v>
      </c>
      <c r="D129" t="s">
        <v>11028</v>
      </c>
      <c r="E129" t="s">
        <v>10523</v>
      </c>
      <c r="F129" t="s">
        <v>491</v>
      </c>
      <c r="G129" t="s">
        <v>350</v>
      </c>
      <c r="H129">
        <v>1</v>
      </c>
      <c r="I129" t="s">
        <v>439</v>
      </c>
      <c r="J129" t="s">
        <v>11294</v>
      </c>
      <c r="K129" t="s">
        <v>11294</v>
      </c>
      <c r="L129">
        <f>IF(Draft2017[[#This Row],[KEEPER]]="K",1,0)</f>
        <v>1</v>
      </c>
    </row>
    <row r="130" spans="1:12" x14ac:dyDescent="0.3">
      <c r="A130">
        <v>6</v>
      </c>
      <c r="B130" t="s">
        <v>11020</v>
      </c>
      <c r="C130">
        <v>87</v>
      </c>
      <c r="D130" t="s">
        <v>11029</v>
      </c>
      <c r="E130" t="s">
        <v>1139</v>
      </c>
      <c r="F130" t="s">
        <v>491</v>
      </c>
      <c r="G130" t="s">
        <v>453</v>
      </c>
      <c r="H130">
        <v>1</v>
      </c>
      <c r="I130" t="s">
        <v>439</v>
      </c>
      <c r="J130" t="s">
        <v>11294</v>
      </c>
      <c r="K130" t="s">
        <v>11294</v>
      </c>
      <c r="L130">
        <f>IF(Draft2017[[#This Row],[KEEPER]]="K",1,0)</f>
        <v>1</v>
      </c>
    </row>
    <row r="131" spans="1:12" x14ac:dyDescent="0.3">
      <c r="A131">
        <v>6</v>
      </c>
      <c r="B131" t="s">
        <v>11020</v>
      </c>
      <c r="C131">
        <v>97</v>
      </c>
      <c r="D131" t="s">
        <v>11030</v>
      </c>
      <c r="E131" t="s">
        <v>10860</v>
      </c>
      <c r="F131" t="s">
        <v>373</v>
      </c>
      <c r="G131" t="s">
        <v>350</v>
      </c>
      <c r="H131">
        <v>1</v>
      </c>
      <c r="I131" t="s">
        <v>439</v>
      </c>
      <c r="J131" t="s">
        <v>11294</v>
      </c>
      <c r="K131" t="s">
        <v>11294</v>
      </c>
      <c r="L131">
        <f>IF(Draft2017[[#This Row],[KEEPER]]="K",1,0)</f>
        <v>1</v>
      </c>
    </row>
    <row r="132" spans="1:12" x14ac:dyDescent="0.3">
      <c r="A132">
        <v>6</v>
      </c>
      <c r="B132" t="s">
        <v>11020</v>
      </c>
      <c r="C132">
        <v>106</v>
      </c>
      <c r="D132" t="s">
        <v>11031</v>
      </c>
      <c r="E132" t="s">
        <v>3299</v>
      </c>
      <c r="F132" t="s">
        <v>10914</v>
      </c>
      <c r="G132" t="s">
        <v>439</v>
      </c>
      <c r="H132">
        <v>4</v>
      </c>
      <c r="I132" t="s">
        <v>439</v>
      </c>
      <c r="J132" t="s">
        <v>11294</v>
      </c>
      <c r="K132" t="s">
        <v>11294</v>
      </c>
      <c r="L132">
        <f>IF(Draft2017[[#This Row],[KEEPER]]="K",1,0)</f>
        <v>1</v>
      </c>
    </row>
    <row r="133" spans="1:12" x14ac:dyDescent="0.3">
      <c r="A133">
        <v>6</v>
      </c>
      <c r="B133" t="s">
        <v>11020</v>
      </c>
      <c r="C133">
        <v>115</v>
      </c>
      <c r="D133" t="s">
        <v>11032</v>
      </c>
      <c r="E133" t="s">
        <v>9357</v>
      </c>
      <c r="F133" t="s">
        <v>10878</v>
      </c>
      <c r="G133" t="s">
        <v>313</v>
      </c>
      <c r="H133">
        <v>3</v>
      </c>
      <c r="I133" t="s">
        <v>439</v>
      </c>
      <c r="J133" t="s">
        <v>11296</v>
      </c>
      <c r="K133" t="s">
        <v>11296</v>
      </c>
      <c r="L133">
        <f>IF(Draft2017[[#This Row],[KEEPER]]="K",1,0)</f>
        <v>1</v>
      </c>
    </row>
    <row r="134" spans="1:12" x14ac:dyDescent="0.3">
      <c r="A134">
        <v>6</v>
      </c>
      <c r="B134" t="s">
        <v>11020</v>
      </c>
      <c r="C134">
        <v>121</v>
      </c>
      <c r="D134" t="s">
        <v>11033</v>
      </c>
      <c r="E134" t="s">
        <v>7429</v>
      </c>
      <c r="F134" t="s">
        <v>10971</v>
      </c>
      <c r="G134" t="s">
        <v>350</v>
      </c>
      <c r="H134">
        <v>1</v>
      </c>
      <c r="I134" t="s">
        <v>439</v>
      </c>
      <c r="J134" t="s">
        <v>11294</v>
      </c>
      <c r="K134" t="s">
        <v>11294</v>
      </c>
      <c r="L134">
        <f>IF(Draft2017[[#This Row],[KEEPER]]="K",1,0)</f>
        <v>1</v>
      </c>
    </row>
    <row r="135" spans="1:12" x14ac:dyDescent="0.3">
      <c r="A135">
        <v>6</v>
      </c>
      <c r="B135" t="s">
        <v>11020</v>
      </c>
      <c r="C135">
        <v>127</v>
      </c>
      <c r="D135" t="s">
        <v>11034</v>
      </c>
      <c r="E135" t="s">
        <v>8129</v>
      </c>
      <c r="F135" t="s">
        <v>10884</v>
      </c>
      <c r="G135" t="s">
        <v>350</v>
      </c>
      <c r="H135">
        <v>9</v>
      </c>
      <c r="I135" t="s">
        <v>439</v>
      </c>
      <c r="J135" t="s">
        <v>11296</v>
      </c>
      <c r="K135" t="s">
        <v>11296</v>
      </c>
      <c r="L135">
        <f>IF(Draft2017[[#This Row],[KEEPER]]="K",1,0)</f>
        <v>1</v>
      </c>
    </row>
    <row r="136" spans="1:12" x14ac:dyDescent="0.3">
      <c r="A136">
        <v>6</v>
      </c>
      <c r="B136" t="s">
        <v>11020</v>
      </c>
      <c r="C136">
        <v>132</v>
      </c>
      <c r="D136" t="s">
        <v>11035</v>
      </c>
      <c r="E136" t="s">
        <v>5561</v>
      </c>
      <c r="F136" t="s">
        <v>10874</v>
      </c>
      <c r="G136" t="s">
        <v>323</v>
      </c>
      <c r="H136">
        <v>1</v>
      </c>
      <c r="I136" t="s">
        <v>439</v>
      </c>
      <c r="J136" t="s">
        <v>11294</v>
      </c>
      <c r="K136" t="s">
        <v>11294</v>
      </c>
      <c r="L136">
        <f>IF(Draft2017[[#This Row],[KEEPER]]="K",1,0)</f>
        <v>1</v>
      </c>
    </row>
    <row r="137" spans="1:12" x14ac:dyDescent="0.3">
      <c r="A137">
        <v>6</v>
      </c>
      <c r="B137" t="s">
        <v>11020</v>
      </c>
      <c r="C137">
        <v>155</v>
      </c>
      <c r="D137" t="s">
        <v>11036</v>
      </c>
      <c r="E137" t="s">
        <v>7783</v>
      </c>
      <c r="F137" t="s">
        <v>10917</v>
      </c>
      <c r="G137" t="s">
        <v>453</v>
      </c>
      <c r="H137">
        <v>6</v>
      </c>
      <c r="I137" t="s">
        <v>297</v>
      </c>
      <c r="J137" t="s">
        <v>297</v>
      </c>
      <c r="K137" t="s">
        <v>11296</v>
      </c>
      <c r="L137">
        <f>IF(Draft2017[[#This Row],[KEEPER]]="K",1,0)</f>
        <v>0</v>
      </c>
    </row>
    <row r="138" spans="1:12" x14ac:dyDescent="0.3">
      <c r="A138">
        <v>6</v>
      </c>
      <c r="B138" t="s">
        <v>11020</v>
      </c>
      <c r="C138">
        <v>165</v>
      </c>
      <c r="D138" t="s">
        <v>11037</v>
      </c>
      <c r="E138" t="s">
        <v>10709</v>
      </c>
      <c r="F138" t="s">
        <v>10882</v>
      </c>
      <c r="G138" t="s">
        <v>350</v>
      </c>
      <c r="H138">
        <v>3</v>
      </c>
      <c r="I138" t="s">
        <v>297</v>
      </c>
      <c r="J138" t="s">
        <v>297</v>
      </c>
      <c r="K138" t="s">
        <v>11296</v>
      </c>
      <c r="L138">
        <f>IF(Draft2017[[#This Row],[KEEPER]]="K",1,0)</f>
        <v>0</v>
      </c>
    </row>
    <row r="139" spans="1:12" x14ac:dyDescent="0.3">
      <c r="A139">
        <v>6</v>
      </c>
      <c r="B139" t="s">
        <v>11020</v>
      </c>
      <c r="C139">
        <v>175</v>
      </c>
      <c r="D139" t="s">
        <v>11038</v>
      </c>
      <c r="E139" t="s">
        <v>1832</v>
      </c>
      <c r="F139" t="s">
        <v>10894</v>
      </c>
      <c r="G139" t="s">
        <v>350</v>
      </c>
      <c r="H139">
        <v>3</v>
      </c>
      <c r="I139" t="s">
        <v>297</v>
      </c>
      <c r="J139" t="s">
        <v>297</v>
      </c>
      <c r="K139" t="s">
        <v>11296</v>
      </c>
      <c r="L139">
        <f>IF(Draft2017[[#This Row],[KEEPER]]="K",1,0)</f>
        <v>0</v>
      </c>
    </row>
    <row r="140" spans="1:12" x14ac:dyDescent="0.3">
      <c r="A140">
        <v>6</v>
      </c>
      <c r="B140" t="s">
        <v>11020</v>
      </c>
      <c r="C140">
        <v>192</v>
      </c>
      <c r="D140" t="s">
        <v>11039</v>
      </c>
      <c r="E140" t="s">
        <v>10280</v>
      </c>
      <c r="F140" t="s">
        <v>10971</v>
      </c>
      <c r="G140" t="s">
        <v>453</v>
      </c>
      <c r="H140">
        <v>12</v>
      </c>
      <c r="I140" t="s">
        <v>297</v>
      </c>
      <c r="J140" t="s">
        <v>297</v>
      </c>
      <c r="K140" t="s">
        <v>11294</v>
      </c>
      <c r="L140">
        <f>IF(Draft2017[[#This Row],[KEEPER]]="K",1,0)</f>
        <v>0</v>
      </c>
    </row>
    <row r="141" spans="1:12" x14ac:dyDescent="0.3">
      <c r="A141">
        <v>6</v>
      </c>
      <c r="B141" t="s">
        <v>11020</v>
      </c>
      <c r="C141">
        <v>194</v>
      </c>
      <c r="D141" t="s">
        <v>11040</v>
      </c>
      <c r="E141" t="s">
        <v>10065</v>
      </c>
      <c r="F141" t="s">
        <v>10912</v>
      </c>
      <c r="G141" t="s">
        <v>313</v>
      </c>
      <c r="H141">
        <v>20</v>
      </c>
      <c r="I141" t="s">
        <v>297</v>
      </c>
      <c r="J141" t="s">
        <v>297</v>
      </c>
      <c r="K141" t="s">
        <v>11294</v>
      </c>
      <c r="L141">
        <f>IF(Draft2017[[#This Row],[KEEPER]]="K",1,0)</f>
        <v>0</v>
      </c>
    </row>
    <row r="142" spans="1:12" x14ac:dyDescent="0.3">
      <c r="A142">
        <v>6</v>
      </c>
      <c r="B142" t="s">
        <v>11020</v>
      </c>
      <c r="C142">
        <v>198</v>
      </c>
      <c r="D142" t="s">
        <v>11041</v>
      </c>
      <c r="E142" t="s">
        <v>10289</v>
      </c>
      <c r="F142" t="s">
        <v>10983</v>
      </c>
      <c r="G142" t="s">
        <v>350</v>
      </c>
      <c r="H142">
        <v>30</v>
      </c>
      <c r="I142" t="s">
        <v>297</v>
      </c>
      <c r="J142" t="s">
        <v>297</v>
      </c>
      <c r="K142" t="s">
        <v>11294</v>
      </c>
      <c r="L142">
        <f>IF(Draft2017[[#This Row],[KEEPER]]="K",1,0)</f>
        <v>0</v>
      </c>
    </row>
    <row r="143" spans="1:12" x14ac:dyDescent="0.3">
      <c r="A143">
        <v>6</v>
      </c>
      <c r="B143" t="s">
        <v>11020</v>
      </c>
      <c r="C143">
        <v>203</v>
      </c>
      <c r="D143" t="s">
        <v>11042</v>
      </c>
      <c r="E143" t="s">
        <v>10855</v>
      </c>
      <c r="F143" t="s">
        <v>10894</v>
      </c>
      <c r="G143" t="s">
        <v>453</v>
      </c>
      <c r="H143">
        <v>3</v>
      </c>
      <c r="I143" t="s">
        <v>297</v>
      </c>
      <c r="J143" t="s">
        <v>297</v>
      </c>
      <c r="K143" t="s">
        <v>11294</v>
      </c>
      <c r="L143">
        <f>IF(Draft2017[[#This Row],[KEEPER]]="K",1,0)</f>
        <v>0</v>
      </c>
    </row>
    <row r="144" spans="1:12" x14ac:dyDescent="0.3">
      <c r="A144">
        <v>6</v>
      </c>
      <c r="B144" t="s">
        <v>11020</v>
      </c>
      <c r="C144">
        <v>204</v>
      </c>
      <c r="D144" t="s">
        <v>11043</v>
      </c>
      <c r="E144" s="2" t="s">
        <v>3093</v>
      </c>
      <c r="F144" t="s">
        <v>373</v>
      </c>
      <c r="G144" t="s">
        <v>453</v>
      </c>
      <c r="H144">
        <v>35</v>
      </c>
      <c r="I144" t="s">
        <v>297</v>
      </c>
      <c r="J144" t="s">
        <v>297</v>
      </c>
      <c r="K144" t="s">
        <v>11294</v>
      </c>
      <c r="L144">
        <f>IF(Draft2017[[#This Row],[KEEPER]]="K",1,0)</f>
        <v>0</v>
      </c>
    </row>
    <row r="145" spans="1:12" x14ac:dyDescent="0.3">
      <c r="A145">
        <v>6</v>
      </c>
      <c r="B145" t="s">
        <v>11020</v>
      </c>
      <c r="C145">
        <v>211</v>
      </c>
      <c r="D145" t="s">
        <v>11045</v>
      </c>
      <c r="E145" t="s">
        <v>10729</v>
      </c>
      <c r="F145" t="s">
        <v>299</v>
      </c>
      <c r="G145" t="s">
        <v>313</v>
      </c>
      <c r="H145">
        <v>5</v>
      </c>
      <c r="I145" t="s">
        <v>297</v>
      </c>
      <c r="J145" t="s">
        <v>297</v>
      </c>
      <c r="K145" t="s">
        <v>11294</v>
      </c>
      <c r="L145">
        <f>IF(Draft2017[[#This Row],[KEEPER]]="K",1,0)</f>
        <v>0</v>
      </c>
    </row>
    <row r="146" spans="1:12" x14ac:dyDescent="0.3">
      <c r="A146">
        <v>7</v>
      </c>
      <c r="B146" t="s">
        <v>11046</v>
      </c>
      <c r="C146">
        <v>6</v>
      </c>
      <c r="D146" t="s">
        <v>11047</v>
      </c>
      <c r="E146" t="s">
        <v>4969</v>
      </c>
      <c r="F146" t="s">
        <v>10910</v>
      </c>
      <c r="G146" t="s">
        <v>350</v>
      </c>
      <c r="H146">
        <v>109</v>
      </c>
      <c r="I146" t="s">
        <v>439</v>
      </c>
      <c r="J146" t="s">
        <v>11294</v>
      </c>
      <c r="K146" t="s">
        <v>11294</v>
      </c>
      <c r="L146">
        <f>IF(Draft2017[[#This Row],[KEEPER]]="K",1,0)</f>
        <v>1</v>
      </c>
    </row>
    <row r="147" spans="1:12" x14ac:dyDescent="0.3">
      <c r="A147">
        <v>7</v>
      </c>
      <c r="B147" t="s">
        <v>11046</v>
      </c>
      <c r="C147">
        <v>16</v>
      </c>
      <c r="D147" t="s">
        <v>11048</v>
      </c>
      <c r="E147" t="s">
        <v>2398</v>
      </c>
      <c r="F147" t="s">
        <v>10929</v>
      </c>
      <c r="G147" t="s">
        <v>453</v>
      </c>
      <c r="H147">
        <v>79</v>
      </c>
      <c r="I147" t="s">
        <v>439</v>
      </c>
      <c r="J147" t="s">
        <v>11294</v>
      </c>
      <c r="K147" t="s">
        <v>11294</v>
      </c>
      <c r="L147">
        <f>IF(Draft2017[[#This Row],[KEEPER]]="K",1,0)</f>
        <v>1</v>
      </c>
    </row>
    <row r="148" spans="1:12" x14ac:dyDescent="0.3">
      <c r="A148">
        <v>7</v>
      </c>
      <c r="B148" t="s">
        <v>11046</v>
      </c>
      <c r="C148">
        <v>26</v>
      </c>
      <c r="D148" t="s">
        <v>11049</v>
      </c>
      <c r="E148" t="s">
        <v>7264</v>
      </c>
      <c r="F148" t="s">
        <v>10880</v>
      </c>
      <c r="G148" t="s">
        <v>350</v>
      </c>
      <c r="H148">
        <v>22</v>
      </c>
      <c r="I148" t="s">
        <v>439</v>
      </c>
      <c r="J148" t="s">
        <v>11294</v>
      </c>
      <c r="K148" t="s">
        <v>11294</v>
      </c>
      <c r="L148">
        <f>IF(Draft2017[[#This Row],[KEEPER]]="K",1,0)</f>
        <v>1</v>
      </c>
    </row>
    <row r="149" spans="1:12" x14ac:dyDescent="0.3">
      <c r="A149">
        <v>7</v>
      </c>
      <c r="B149" t="s">
        <v>11046</v>
      </c>
      <c r="C149">
        <v>36</v>
      </c>
      <c r="D149" t="s">
        <v>11856</v>
      </c>
      <c r="E149" t="s">
        <v>4442</v>
      </c>
      <c r="F149" t="s">
        <v>10882</v>
      </c>
      <c r="G149" t="s">
        <v>453</v>
      </c>
      <c r="H149">
        <v>31</v>
      </c>
      <c r="I149" t="s">
        <v>439</v>
      </c>
      <c r="J149" t="s">
        <v>11294</v>
      </c>
      <c r="K149" t="s">
        <v>11294</v>
      </c>
      <c r="L149">
        <f>IF(Draft2017[[#This Row],[KEEPER]]="K",1,0)</f>
        <v>1</v>
      </c>
    </row>
    <row r="150" spans="1:12" x14ac:dyDescent="0.3">
      <c r="A150">
        <v>7</v>
      </c>
      <c r="B150" t="s">
        <v>11046</v>
      </c>
      <c r="C150">
        <v>46</v>
      </c>
      <c r="D150" t="s">
        <v>11050</v>
      </c>
      <c r="E150" t="s">
        <v>8896</v>
      </c>
      <c r="F150" t="s">
        <v>10971</v>
      </c>
      <c r="G150" t="s">
        <v>313</v>
      </c>
      <c r="H150">
        <v>4</v>
      </c>
      <c r="I150" t="s">
        <v>439</v>
      </c>
      <c r="J150" t="s">
        <v>11294</v>
      </c>
      <c r="K150" t="s">
        <v>11294</v>
      </c>
      <c r="L150">
        <f>IF(Draft2017[[#This Row],[KEEPER]]="K",1,0)</f>
        <v>1</v>
      </c>
    </row>
    <row r="151" spans="1:12" x14ac:dyDescent="0.3">
      <c r="A151">
        <v>7</v>
      </c>
      <c r="B151" t="s">
        <v>11046</v>
      </c>
      <c r="C151">
        <v>56</v>
      </c>
      <c r="D151" t="s">
        <v>11051</v>
      </c>
      <c r="E151" t="s">
        <v>10642</v>
      </c>
      <c r="F151" t="s">
        <v>10880</v>
      </c>
      <c r="G151" t="s">
        <v>350</v>
      </c>
      <c r="H151">
        <v>8</v>
      </c>
      <c r="I151" t="s">
        <v>439</v>
      </c>
      <c r="J151" t="s">
        <v>11296</v>
      </c>
      <c r="K151" t="s">
        <v>11296</v>
      </c>
      <c r="L151">
        <f>IF(Draft2017[[#This Row],[KEEPER]]="K",1,0)</f>
        <v>1</v>
      </c>
    </row>
    <row r="152" spans="1:12" x14ac:dyDescent="0.3">
      <c r="A152">
        <v>7</v>
      </c>
      <c r="B152" t="s">
        <v>11046</v>
      </c>
      <c r="C152">
        <v>66</v>
      </c>
      <c r="D152" t="s">
        <v>11052</v>
      </c>
      <c r="E152" t="s">
        <v>3712</v>
      </c>
      <c r="F152" t="s">
        <v>10968</v>
      </c>
      <c r="G152" t="s">
        <v>313</v>
      </c>
      <c r="H152">
        <v>4</v>
      </c>
      <c r="I152" t="s">
        <v>439</v>
      </c>
      <c r="J152" t="s">
        <v>11294</v>
      </c>
      <c r="K152" t="s">
        <v>11294</v>
      </c>
      <c r="L152">
        <f>IF(Draft2017[[#This Row],[KEEPER]]="K",1,0)</f>
        <v>1</v>
      </c>
    </row>
    <row r="153" spans="1:12" x14ac:dyDescent="0.3">
      <c r="A153">
        <v>7</v>
      </c>
      <c r="B153" t="s">
        <v>11046</v>
      </c>
      <c r="C153">
        <v>76</v>
      </c>
      <c r="D153" t="s">
        <v>11053</v>
      </c>
      <c r="E153" t="s">
        <v>5056</v>
      </c>
      <c r="F153" t="s">
        <v>10983</v>
      </c>
      <c r="G153" t="s">
        <v>350</v>
      </c>
      <c r="H153">
        <v>4</v>
      </c>
      <c r="I153" t="s">
        <v>439</v>
      </c>
      <c r="J153" t="s">
        <v>11294</v>
      </c>
      <c r="K153" t="s">
        <v>11294</v>
      </c>
      <c r="L153">
        <f>IF(Draft2017[[#This Row],[KEEPER]]="K",1,0)</f>
        <v>1</v>
      </c>
    </row>
    <row r="154" spans="1:12" x14ac:dyDescent="0.3">
      <c r="A154">
        <v>7</v>
      </c>
      <c r="B154" t="s">
        <v>11046</v>
      </c>
      <c r="C154">
        <v>86</v>
      </c>
      <c r="D154" t="s">
        <v>11054</v>
      </c>
      <c r="E154" t="s">
        <v>6146</v>
      </c>
      <c r="F154" t="s">
        <v>10912</v>
      </c>
      <c r="G154" t="s">
        <v>323</v>
      </c>
      <c r="H154">
        <v>1</v>
      </c>
      <c r="I154" t="s">
        <v>439</v>
      </c>
      <c r="J154" t="s">
        <v>11295</v>
      </c>
      <c r="K154" t="s">
        <v>11295</v>
      </c>
      <c r="L154">
        <f>IF(Draft2017[[#This Row],[KEEPER]]="K",1,0)</f>
        <v>1</v>
      </c>
    </row>
    <row r="155" spans="1:12" x14ac:dyDescent="0.3">
      <c r="A155">
        <v>7</v>
      </c>
      <c r="B155" t="s">
        <v>11046</v>
      </c>
      <c r="C155">
        <v>96</v>
      </c>
      <c r="D155" t="s">
        <v>11055</v>
      </c>
      <c r="E155" t="s">
        <v>1238</v>
      </c>
      <c r="F155" t="s">
        <v>573</v>
      </c>
      <c r="G155" t="s">
        <v>350</v>
      </c>
      <c r="H155">
        <v>1</v>
      </c>
      <c r="I155" t="s">
        <v>439</v>
      </c>
      <c r="J155" t="s">
        <v>11295</v>
      </c>
      <c r="K155" t="s">
        <v>11295</v>
      </c>
      <c r="L155">
        <f>IF(Draft2017[[#This Row],[KEEPER]]="K",1,0)</f>
        <v>1</v>
      </c>
    </row>
    <row r="156" spans="1:12" x14ac:dyDescent="0.3">
      <c r="A156">
        <v>7</v>
      </c>
      <c r="B156" t="s">
        <v>11046</v>
      </c>
      <c r="C156">
        <v>105</v>
      </c>
      <c r="D156" t="s">
        <v>11056</v>
      </c>
      <c r="E156" t="s">
        <v>10851</v>
      </c>
      <c r="F156" t="s">
        <v>10968</v>
      </c>
      <c r="G156" t="s">
        <v>453</v>
      </c>
      <c r="H156">
        <v>5</v>
      </c>
      <c r="I156" t="s">
        <v>439</v>
      </c>
      <c r="J156" t="s">
        <v>11294</v>
      </c>
      <c r="K156" t="s">
        <v>11294</v>
      </c>
      <c r="L156">
        <f>IF(Draft2017[[#This Row],[KEEPER]]="K",1,0)</f>
        <v>1</v>
      </c>
    </row>
    <row r="157" spans="1:12" x14ac:dyDescent="0.3">
      <c r="A157">
        <v>7</v>
      </c>
      <c r="B157" t="s">
        <v>11046</v>
      </c>
      <c r="C157">
        <v>114</v>
      </c>
      <c r="D157" t="s">
        <v>11057</v>
      </c>
      <c r="E157" t="s">
        <v>8139</v>
      </c>
      <c r="F157" t="s">
        <v>10971</v>
      </c>
      <c r="G157" t="s">
        <v>350</v>
      </c>
      <c r="H157">
        <v>1</v>
      </c>
      <c r="I157" t="s">
        <v>439</v>
      </c>
      <c r="J157" t="s">
        <v>11295</v>
      </c>
      <c r="K157" t="s">
        <v>11295</v>
      </c>
      <c r="L157">
        <f>IF(Draft2017[[#This Row],[KEEPER]]="K",1,0)</f>
        <v>1</v>
      </c>
    </row>
    <row r="158" spans="1:12" x14ac:dyDescent="0.3">
      <c r="A158">
        <v>7</v>
      </c>
      <c r="B158" t="s">
        <v>11046</v>
      </c>
      <c r="C158">
        <v>120</v>
      </c>
      <c r="D158" t="s">
        <v>11058</v>
      </c>
      <c r="E158" t="s">
        <v>1652</v>
      </c>
      <c r="F158" t="s">
        <v>10882</v>
      </c>
      <c r="G158" t="s">
        <v>453</v>
      </c>
      <c r="H158">
        <v>5</v>
      </c>
      <c r="I158" t="s">
        <v>439</v>
      </c>
      <c r="J158" t="s">
        <v>11296</v>
      </c>
      <c r="K158" t="s">
        <v>11296</v>
      </c>
      <c r="L158">
        <f>IF(Draft2017[[#This Row],[KEEPER]]="K",1,0)</f>
        <v>1</v>
      </c>
    </row>
    <row r="159" spans="1:12" x14ac:dyDescent="0.3">
      <c r="A159">
        <v>7</v>
      </c>
      <c r="B159" t="s">
        <v>11046</v>
      </c>
      <c r="C159">
        <v>126</v>
      </c>
      <c r="D159" t="s">
        <v>11059</v>
      </c>
      <c r="E159" t="s">
        <v>7149</v>
      </c>
      <c r="F159" t="s">
        <v>539</v>
      </c>
      <c r="G159" t="s">
        <v>453</v>
      </c>
      <c r="H159">
        <v>1</v>
      </c>
      <c r="I159" t="s">
        <v>439</v>
      </c>
      <c r="J159" t="s">
        <v>11294</v>
      </c>
      <c r="K159" t="s">
        <v>11294</v>
      </c>
      <c r="L159">
        <f>IF(Draft2017[[#This Row],[KEEPER]]="K",1,0)</f>
        <v>1</v>
      </c>
    </row>
    <row r="160" spans="1:12" x14ac:dyDescent="0.3">
      <c r="A160">
        <v>7</v>
      </c>
      <c r="B160" t="s">
        <v>11046</v>
      </c>
      <c r="C160">
        <v>131</v>
      </c>
      <c r="D160" t="s">
        <v>11060</v>
      </c>
      <c r="E160" t="s">
        <v>7226</v>
      </c>
      <c r="F160" t="s">
        <v>373</v>
      </c>
      <c r="G160" t="s">
        <v>439</v>
      </c>
      <c r="H160">
        <v>1</v>
      </c>
      <c r="I160" t="s">
        <v>439</v>
      </c>
      <c r="J160" t="s">
        <v>11295</v>
      </c>
      <c r="K160" t="s">
        <v>11295</v>
      </c>
      <c r="L160">
        <f>IF(Draft2017[[#This Row],[KEEPER]]="K",1,0)</f>
        <v>1</v>
      </c>
    </row>
    <row r="161" spans="1:12" x14ac:dyDescent="0.3">
      <c r="A161">
        <v>7</v>
      </c>
      <c r="B161" t="s">
        <v>11046</v>
      </c>
      <c r="C161">
        <v>136</v>
      </c>
      <c r="D161" t="s">
        <v>11061</v>
      </c>
      <c r="E161" t="s">
        <v>9017</v>
      </c>
      <c r="F161" t="s">
        <v>373</v>
      </c>
      <c r="G161" t="s">
        <v>453</v>
      </c>
      <c r="H161">
        <v>1</v>
      </c>
      <c r="I161" t="s">
        <v>439</v>
      </c>
      <c r="J161" t="s">
        <v>11295</v>
      </c>
      <c r="K161" t="s">
        <v>11295</v>
      </c>
      <c r="L161">
        <f>IF(Draft2017[[#This Row],[KEEPER]]="K",1,0)</f>
        <v>1</v>
      </c>
    </row>
    <row r="162" spans="1:12" x14ac:dyDescent="0.3">
      <c r="A162">
        <v>7</v>
      </c>
      <c r="B162" t="s">
        <v>11046</v>
      </c>
      <c r="C162">
        <v>139</v>
      </c>
      <c r="D162" t="s">
        <v>11062</v>
      </c>
      <c r="E162" t="s">
        <v>3594</v>
      </c>
      <c r="F162" t="s">
        <v>373</v>
      </c>
      <c r="G162" t="s">
        <v>323</v>
      </c>
      <c r="H162">
        <v>2</v>
      </c>
      <c r="I162" t="s">
        <v>439</v>
      </c>
      <c r="J162" t="s">
        <v>11294</v>
      </c>
      <c r="K162" t="s">
        <v>11294</v>
      </c>
      <c r="L162">
        <f>IF(Draft2017[[#This Row],[KEEPER]]="K",1,0)</f>
        <v>1</v>
      </c>
    </row>
    <row r="163" spans="1:12" x14ac:dyDescent="0.3">
      <c r="A163">
        <v>7</v>
      </c>
      <c r="B163" t="s">
        <v>11046</v>
      </c>
      <c r="C163">
        <v>142</v>
      </c>
      <c r="D163" t="s">
        <v>11063</v>
      </c>
      <c r="E163" t="s">
        <v>7849</v>
      </c>
      <c r="F163" t="s">
        <v>10929</v>
      </c>
      <c r="G163" t="s">
        <v>350</v>
      </c>
      <c r="H163">
        <v>3</v>
      </c>
      <c r="I163" t="s">
        <v>439</v>
      </c>
      <c r="J163" t="s">
        <v>11296</v>
      </c>
      <c r="K163" t="s">
        <v>11296</v>
      </c>
      <c r="L163">
        <f>IF(Draft2017[[#This Row],[KEEPER]]="K",1,0)</f>
        <v>1</v>
      </c>
    </row>
    <row r="164" spans="1:12" x14ac:dyDescent="0.3">
      <c r="A164">
        <v>7</v>
      </c>
      <c r="B164" t="s">
        <v>11046</v>
      </c>
      <c r="C164">
        <v>145</v>
      </c>
      <c r="D164" t="s">
        <v>11064</v>
      </c>
      <c r="E164" t="s">
        <v>3259</v>
      </c>
      <c r="F164" t="s">
        <v>10961</v>
      </c>
      <c r="G164" t="s">
        <v>453</v>
      </c>
      <c r="H164">
        <v>1</v>
      </c>
      <c r="I164" t="s">
        <v>439</v>
      </c>
      <c r="J164" t="s">
        <v>11294</v>
      </c>
      <c r="K164" t="s">
        <v>11294</v>
      </c>
      <c r="L164">
        <f>IF(Draft2017[[#This Row],[KEEPER]]="K",1,0)</f>
        <v>1</v>
      </c>
    </row>
    <row r="165" spans="1:12" x14ac:dyDescent="0.3">
      <c r="A165">
        <v>7</v>
      </c>
      <c r="B165" t="s">
        <v>11046</v>
      </c>
      <c r="C165">
        <v>147</v>
      </c>
      <c r="D165" t="s">
        <v>11065</v>
      </c>
      <c r="E165" t="s">
        <v>5351</v>
      </c>
      <c r="F165" t="s">
        <v>354</v>
      </c>
      <c r="G165" t="s">
        <v>350</v>
      </c>
      <c r="H165">
        <v>1</v>
      </c>
      <c r="I165" t="s">
        <v>439</v>
      </c>
      <c r="J165" t="s">
        <v>11295</v>
      </c>
      <c r="K165" t="s">
        <v>11295</v>
      </c>
      <c r="L165">
        <f>IF(Draft2017[[#This Row],[KEEPER]]="K",1,0)</f>
        <v>1</v>
      </c>
    </row>
    <row r="166" spans="1:12" x14ac:dyDescent="0.3">
      <c r="A166">
        <v>7</v>
      </c>
      <c r="B166" t="s">
        <v>11046</v>
      </c>
      <c r="C166">
        <v>154</v>
      </c>
      <c r="D166" t="s">
        <v>11066</v>
      </c>
      <c r="E166" t="s">
        <v>845</v>
      </c>
      <c r="F166" t="s">
        <v>10876</v>
      </c>
      <c r="G166" t="s">
        <v>350</v>
      </c>
      <c r="H166">
        <v>6</v>
      </c>
      <c r="I166" t="s">
        <v>297</v>
      </c>
      <c r="J166" t="s">
        <v>297</v>
      </c>
      <c r="K166" t="s">
        <v>11296</v>
      </c>
      <c r="L166">
        <f>IF(Draft2017[[#This Row],[KEEPER]]="K",1,0)</f>
        <v>0</v>
      </c>
    </row>
    <row r="167" spans="1:12" x14ac:dyDescent="0.3">
      <c r="A167">
        <v>7</v>
      </c>
      <c r="B167" t="s">
        <v>11046</v>
      </c>
      <c r="C167">
        <v>164</v>
      </c>
      <c r="D167" t="s">
        <v>11067</v>
      </c>
      <c r="E167" t="s">
        <v>8888</v>
      </c>
      <c r="F167" t="s">
        <v>308</v>
      </c>
      <c r="G167" t="s">
        <v>453</v>
      </c>
      <c r="H167">
        <v>4</v>
      </c>
      <c r="I167" t="s">
        <v>297</v>
      </c>
      <c r="J167" t="s">
        <v>297</v>
      </c>
      <c r="K167" t="s">
        <v>11296</v>
      </c>
      <c r="L167">
        <f>IF(Draft2017[[#This Row],[KEEPER]]="K",1,0)</f>
        <v>0</v>
      </c>
    </row>
    <row r="168" spans="1:12" x14ac:dyDescent="0.3">
      <c r="A168">
        <v>7</v>
      </c>
      <c r="B168" t="s">
        <v>11046</v>
      </c>
      <c r="C168">
        <v>174</v>
      </c>
      <c r="D168" t="s">
        <v>11068</v>
      </c>
      <c r="E168" t="s">
        <v>740</v>
      </c>
      <c r="F168" t="s">
        <v>573</v>
      </c>
      <c r="G168" t="s">
        <v>323</v>
      </c>
      <c r="H168">
        <v>3</v>
      </c>
      <c r="I168" t="s">
        <v>297</v>
      </c>
      <c r="J168" t="s">
        <v>297</v>
      </c>
      <c r="K168" t="s">
        <v>11296</v>
      </c>
      <c r="L168">
        <f>IF(Draft2017[[#This Row],[KEEPER]]="K",1,0)</f>
        <v>0</v>
      </c>
    </row>
    <row r="169" spans="1:12" x14ac:dyDescent="0.3">
      <c r="A169">
        <v>7</v>
      </c>
      <c r="B169" t="s">
        <v>11046</v>
      </c>
      <c r="C169">
        <v>184</v>
      </c>
      <c r="D169" t="s">
        <v>11069</v>
      </c>
      <c r="E169" t="s">
        <v>6035</v>
      </c>
      <c r="F169" t="s">
        <v>354</v>
      </c>
      <c r="G169" t="s">
        <v>453</v>
      </c>
      <c r="H169">
        <v>3</v>
      </c>
      <c r="I169" t="s">
        <v>297</v>
      </c>
      <c r="J169" t="s">
        <v>297</v>
      </c>
      <c r="K169" t="s">
        <v>11296</v>
      </c>
      <c r="L169">
        <f>IF(Draft2017[[#This Row],[KEEPER]]="K",1,0)</f>
        <v>0</v>
      </c>
    </row>
    <row r="170" spans="1:12" x14ac:dyDescent="0.3">
      <c r="A170">
        <v>8</v>
      </c>
      <c r="B170" t="s">
        <v>11070</v>
      </c>
      <c r="C170">
        <v>3</v>
      </c>
      <c r="D170" t="s">
        <v>11071</v>
      </c>
      <c r="E170" t="s">
        <v>10553</v>
      </c>
      <c r="F170" t="s">
        <v>539</v>
      </c>
      <c r="G170" t="s">
        <v>350</v>
      </c>
      <c r="H170">
        <v>2</v>
      </c>
      <c r="I170" t="s">
        <v>439</v>
      </c>
      <c r="J170" t="s">
        <v>11294</v>
      </c>
      <c r="K170" t="s">
        <v>11294</v>
      </c>
      <c r="L170">
        <f>IF(Draft2017[[#This Row],[KEEPER]]="K",1,0)</f>
        <v>1</v>
      </c>
    </row>
    <row r="171" spans="1:12" x14ac:dyDescent="0.3">
      <c r="A171">
        <v>8</v>
      </c>
      <c r="B171" t="s">
        <v>11070</v>
      </c>
      <c r="C171">
        <v>13</v>
      </c>
      <c r="D171" t="s">
        <v>11072</v>
      </c>
      <c r="E171" t="s">
        <v>7369</v>
      </c>
      <c r="F171" t="s">
        <v>10914</v>
      </c>
      <c r="G171" t="s">
        <v>453</v>
      </c>
      <c r="H171">
        <v>1</v>
      </c>
      <c r="I171" t="s">
        <v>439</v>
      </c>
      <c r="J171" t="s">
        <v>11294</v>
      </c>
      <c r="K171" t="s">
        <v>11294</v>
      </c>
      <c r="L171">
        <f>IF(Draft2017[[#This Row],[KEEPER]]="K",1,0)</f>
        <v>1</v>
      </c>
    </row>
    <row r="172" spans="1:12" x14ac:dyDescent="0.3">
      <c r="A172">
        <v>8</v>
      </c>
      <c r="B172" t="s">
        <v>11070</v>
      </c>
      <c r="C172">
        <v>23</v>
      </c>
      <c r="D172" t="s">
        <v>11073</v>
      </c>
      <c r="E172" t="s">
        <v>6074</v>
      </c>
      <c r="F172" t="s">
        <v>10878</v>
      </c>
      <c r="G172" t="s">
        <v>350</v>
      </c>
      <c r="H172">
        <v>1</v>
      </c>
      <c r="I172" t="s">
        <v>439</v>
      </c>
      <c r="J172" t="s">
        <v>11294</v>
      </c>
      <c r="K172" t="s">
        <v>11294</v>
      </c>
      <c r="L172">
        <f>IF(Draft2017[[#This Row],[KEEPER]]="K",1,0)</f>
        <v>1</v>
      </c>
    </row>
    <row r="173" spans="1:12" x14ac:dyDescent="0.3">
      <c r="A173">
        <v>8</v>
      </c>
      <c r="B173" t="s">
        <v>11070</v>
      </c>
      <c r="C173">
        <v>33</v>
      </c>
      <c r="D173" t="s">
        <v>11074</v>
      </c>
      <c r="E173" t="s">
        <v>5491</v>
      </c>
      <c r="F173" t="s">
        <v>10884</v>
      </c>
      <c r="G173" t="s">
        <v>323</v>
      </c>
      <c r="H173">
        <v>2</v>
      </c>
      <c r="I173" t="s">
        <v>439</v>
      </c>
      <c r="J173" t="s">
        <v>11294</v>
      </c>
      <c r="K173" t="s">
        <v>11294</v>
      </c>
      <c r="L173">
        <f>IF(Draft2017[[#This Row],[KEEPER]]="K",1,0)</f>
        <v>1</v>
      </c>
    </row>
    <row r="174" spans="1:12" x14ac:dyDescent="0.3">
      <c r="A174">
        <v>8</v>
      </c>
      <c r="B174" t="s">
        <v>11070</v>
      </c>
      <c r="C174">
        <v>43</v>
      </c>
      <c r="D174" t="s">
        <v>11075</v>
      </c>
      <c r="E174" t="s">
        <v>8464</v>
      </c>
      <c r="F174" t="s">
        <v>10925</v>
      </c>
      <c r="G174" t="s">
        <v>453</v>
      </c>
      <c r="H174">
        <v>2</v>
      </c>
      <c r="I174" t="s">
        <v>439</v>
      </c>
      <c r="J174" t="s">
        <v>11294</v>
      </c>
      <c r="K174" t="s">
        <v>11294</v>
      </c>
      <c r="L174">
        <f>IF(Draft2017[[#This Row],[KEEPER]]="K",1,0)</f>
        <v>1</v>
      </c>
    </row>
    <row r="175" spans="1:12" x14ac:dyDescent="0.3">
      <c r="A175">
        <v>8</v>
      </c>
      <c r="B175" t="s">
        <v>11070</v>
      </c>
      <c r="C175">
        <v>53</v>
      </c>
      <c r="D175" t="s">
        <v>11076</v>
      </c>
      <c r="E175" t="s">
        <v>7695</v>
      </c>
      <c r="F175" t="s">
        <v>10876</v>
      </c>
      <c r="G175" t="s">
        <v>453</v>
      </c>
      <c r="H175">
        <v>9</v>
      </c>
      <c r="I175" t="s">
        <v>439</v>
      </c>
      <c r="J175" t="s">
        <v>11296</v>
      </c>
      <c r="K175" t="s">
        <v>11296</v>
      </c>
      <c r="L175">
        <f>IF(Draft2017[[#This Row],[KEEPER]]="K",1,0)</f>
        <v>1</v>
      </c>
    </row>
    <row r="176" spans="1:12" x14ac:dyDescent="0.3">
      <c r="A176">
        <v>8</v>
      </c>
      <c r="B176" t="s">
        <v>11070</v>
      </c>
      <c r="C176">
        <v>63</v>
      </c>
      <c r="D176" t="s">
        <v>11077</v>
      </c>
      <c r="E176" t="s">
        <v>7351</v>
      </c>
      <c r="F176" t="s">
        <v>10971</v>
      </c>
      <c r="G176" t="s">
        <v>323</v>
      </c>
      <c r="H176">
        <v>1</v>
      </c>
      <c r="I176" t="s">
        <v>439</v>
      </c>
      <c r="J176" t="s">
        <v>11294</v>
      </c>
      <c r="K176" t="s">
        <v>11294</v>
      </c>
      <c r="L176">
        <f>IF(Draft2017[[#This Row],[KEEPER]]="K",1,0)</f>
        <v>1</v>
      </c>
    </row>
    <row r="177" spans="1:12" x14ac:dyDescent="0.3">
      <c r="A177">
        <v>8</v>
      </c>
      <c r="B177" t="s">
        <v>11070</v>
      </c>
      <c r="C177">
        <v>73</v>
      </c>
      <c r="D177" t="s">
        <v>11078</v>
      </c>
      <c r="E177" t="s">
        <v>4166</v>
      </c>
      <c r="F177" t="s">
        <v>10914</v>
      </c>
      <c r="G177" t="s">
        <v>313</v>
      </c>
      <c r="H177">
        <v>1</v>
      </c>
      <c r="I177" t="s">
        <v>439</v>
      </c>
      <c r="J177" t="s">
        <v>11295</v>
      </c>
      <c r="K177" t="s">
        <v>11295</v>
      </c>
      <c r="L177">
        <f>IF(Draft2017[[#This Row],[KEEPER]]="K",1,0)</f>
        <v>1</v>
      </c>
    </row>
    <row r="178" spans="1:12" x14ac:dyDescent="0.3">
      <c r="A178">
        <v>8</v>
      </c>
      <c r="B178" t="s">
        <v>11070</v>
      </c>
      <c r="C178">
        <v>83</v>
      </c>
      <c r="D178" t="s">
        <v>11079</v>
      </c>
      <c r="E178" t="s">
        <v>3326</v>
      </c>
      <c r="F178" t="s">
        <v>491</v>
      </c>
      <c r="G178" t="s">
        <v>350</v>
      </c>
      <c r="H178">
        <v>3</v>
      </c>
      <c r="I178" t="s">
        <v>439</v>
      </c>
      <c r="J178" t="s">
        <v>11296</v>
      </c>
      <c r="K178" t="s">
        <v>11296</v>
      </c>
      <c r="L178">
        <f>IF(Draft2017[[#This Row],[KEEPER]]="K",1,0)</f>
        <v>1</v>
      </c>
    </row>
    <row r="179" spans="1:12" x14ac:dyDescent="0.3">
      <c r="A179">
        <v>8</v>
      </c>
      <c r="B179" t="s">
        <v>11070</v>
      </c>
      <c r="C179">
        <v>93</v>
      </c>
      <c r="D179" t="s">
        <v>11080</v>
      </c>
      <c r="E179" t="s">
        <v>4921</v>
      </c>
      <c r="F179" t="s">
        <v>539</v>
      </c>
      <c r="G179" t="s">
        <v>313</v>
      </c>
      <c r="H179">
        <v>1</v>
      </c>
      <c r="I179" t="s">
        <v>439</v>
      </c>
      <c r="J179" t="s">
        <v>11294</v>
      </c>
      <c r="K179" t="s">
        <v>11294</v>
      </c>
      <c r="L179">
        <f>IF(Draft2017[[#This Row],[KEEPER]]="K",1,0)</f>
        <v>1</v>
      </c>
    </row>
    <row r="180" spans="1:12" x14ac:dyDescent="0.3">
      <c r="A180">
        <v>8</v>
      </c>
      <c r="B180" t="s">
        <v>11070</v>
      </c>
      <c r="C180">
        <v>102</v>
      </c>
      <c r="D180" t="s">
        <v>11081</v>
      </c>
      <c r="E180" t="s">
        <v>10550</v>
      </c>
      <c r="F180" t="s">
        <v>308</v>
      </c>
      <c r="G180" t="s">
        <v>453</v>
      </c>
      <c r="H180">
        <v>3</v>
      </c>
      <c r="I180" t="s">
        <v>439</v>
      </c>
      <c r="J180" t="s">
        <v>11294</v>
      </c>
      <c r="K180" t="s">
        <v>11294</v>
      </c>
      <c r="L180">
        <f>IF(Draft2017[[#This Row],[KEEPER]]="K",1,0)</f>
        <v>1</v>
      </c>
    </row>
    <row r="181" spans="1:12" x14ac:dyDescent="0.3">
      <c r="A181">
        <v>8</v>
      </c>
      <c r="B181" t="s">
        <v>11070</v>
      </c>
      <c r="C181">
        <v>111</v>
      </c>
      <c r="D181" t="s">
        <v>11082</v>
      </c>
      <c r="E181" t="s">
        <v>6736</v>
      </c>
      <c r="F181" t="s">
        <v>10917</v>
      </c>
      <c r="G181" t="s">
        <v>439</v>
      </c>
      <c r="H181">
        <v>1</v>
      </c>
      <c r="I181" t="s">
        <v>439</v>
      </c>
      <c r="J181" t="s">
        <v>11294</v>
      </c>
      <c r="K181" t="s">
        <v>11294</v>
      </c>
      <c r="L181">
        <f>IF(Draft2017[[#This Row],[KEEPER]]="K",1,0)</f>
        <v>1</v>
      </c>
    </row>
    <row r="182" spans="1:12" x14ac:dyDescent="0.3">
      <c r="A182">
        <v>8</v>
      </c>
      <c r="B182" t="s">
        <v>11070</v>
      </c>
      <c r="C182">
        <v>151</v>
      </c>
      <c r="D182" t="s">
        <v>11083</v>
      </c>
      <c r="E182" t="s">
        <v>9744</v>
      </c>
      <c r="F182" t="s">
        <v>10884</v>
      </c>
      <c r="G182" t="s">
        <v>453</v>
      </c>
      <c r="H182">
        <v>6</v>
      </c>
      <c r="I182" t="s">
        <v>297</v>
      </c>
      <c r="J182" t="s">
        <v>297</v>
      </c>
      <c r="K182" t="s">
        <v>11296</v>
      </c>
      <c r="L182">
        <f>IF(Draft2017[[#This Row],[KEEPER]]="K",1,0)</f>
        <v>0</v>
      </c>
    </row>
    <row r="183" spans="1:12" x14ac:dyDescent="0.3">
      <c r="A183">
        <v>8</v>
      </c>
      <c r="B183" t="s">
        <v>11070</v>
      </c>
      <c r="C183">
        <v>161</v>
      </c>
      <c r="D183" t="s">
        <v>11084</v>
      </c>
      <c r="E183" t="s">
        <v>5938</v>
      </c>
      <c r="F183" t="s">
        <v>10874</v>
      </c>
      <c r="G183" t="s">
        <v>350</v>
      </c>
      <c r="H183">
        <v>4</v>
      </c>
      <c r="I183" t="s">
        <v>297</v>
      </c>
      <c r="J183" t="s">
        <v>297</v>
      </c>
      <c r="K183" t="s">
        <v>11296</v>
      </c>
      <c r="L183">
        <f>IF(Draft2017[[#This Row],[KEEPER]]="K",1,0)</f>
        <v>0</v>
      </c>
    </row>
    <row r="184" spans="1:12" x14ac:dyDescent="0.3">
      <c r="A184">
        <v>8</v>
      </c>
      <c r="B184" t="s">
        <v>11070</v>
      </c>
      <c r="C184">
        <v>171</v>
      </c>
      <c r="D184" t="s">
        <v>11085</v>
      </c>
      <c r="E184" t="s">
        <v>2045</v>
      </c>
      <c r="F184" t="s">
        <v>308</v>
      </c>
      <c r="G184" t="s">
        <v>313</v>
      </c>
      <c r="H184">
        <v>3</v>
      </c>
      <c r="I184" t="s">
        <v>297</v>
      </c>
      <c r="J184" t="s">
        <v>297</v>
      </c>
      <c r="K184" t="s">
        <v>11296</v>
      </c>
      <c r="L184">
        <f>IF(Draft2017[[#This Row],[KEEPER]]="K",1,0)</f>
        <v>0</v>
      </c>
    </row>
    <row r="185" spans="1:12" x14ac:dyDescent="0.3">
      <c r="A185">
        <v>8</v>
      </c>
      <c r="B185" t="s">
        <v>11070</v>
      </c>
      <c r="C185">
        <v>181</v>
      </c>
      <c r="D185" t="s">
        <v>11086</v>
      </c>
      <c r="E185" t="s">
        <v>2679</v>
      </c>
      <c r="F185" t="s">
        <v>10876</v>
      </c>
      <c r="G185" t="s">
        <v>350</v>
      </c>
      <c r="H185">
        <v>3</v>
      </c>
      <c r="I185" t="s">
        <v>297</v>
      </c>
      <c r="J185" t="s">
        <v>297</v>
      </c>
      <c r="K185" t="s">
        <v>11296</v>
      </c>
      <c r="L185">
        <f>IF(Draft2017[[#This Row],[KEEPER]]="K",1,0)</f>
        <v>0</v>
      </c>
    </row>
    <row r="186" spans="1:12" x14ac:dyDescent="0.3">
      <c r="A186">
        <v>8</v>
      </c>
      <c r="B186" t="s">
        <v>11070</v>
      </c>
      <c r="C186">
        <v>188</v>
      </c>
      <c r="D186" t="s">
        <v>11087</v>
      </c>
      <c r="E186" t="s">
        <v>7933</v>
      </c>
      <c r="F186" t="s">
        <v>491</v>
      </c>
      <c r="G186" t="s">
        <v>323</v>
      </c>
      <c r="H186">
        <v>52</v>
      </c>
      <c r="I186" t="s">
        <v>297</v>
      </c>
      <c r="J186" t="s">
        <v>297</v>
      </c>
      <c r="K186" t="s">
        <v>11294</v>
      </c>
      <c r="L186">
        <f>IF(Draft2017[[#This Row],[KEEPER]]="K",1,0)</f>
        <v>0</v>
      </c>
    </row>
    <row r="187" spans="1:12" x14ac:dyDescent="0.3">
      <c r="A187">
        <v>8</v>
      </c>
      <c r="B187" t="s">
        <v>11070</v>
      </c>
      <c r="C187">
        <v>189</v>
      </c>
      <c r="D187" t="s">
        <v>11088</v>
      </c>
      <c r="E187" t="s">
        <v>4140</v>
      </c>
      <c r="F187" t="s">
        <v>10968</v>
      </c>
      <c r="G187" t="s">
        <v>350</v>
      </c>
      <c r="H187">
        <v>72</v>
      </c>
      <c r="I187" t="s">
        <v>297</v>
      </c>
      <c r="J187" t="s">
        <v>297</v>
      </c>
      <c r="K187" t="s">
        <v>11294</v>
      </c>
      <c r="L187">
        <f>IF(Draft2017[[#This Row],[KEEPER]]="K",1,0)</f>
        <v>0</v>
      </c>
    </row>
    <row r="188" spans="1:12" x14ac:dyDescent="0.3">
      <c r="A188">
        <v>8</v>
      </c>
      <c r="B188" t="s">
        <v>11070</v>
      </c>
      <c r="C188">
        <v>190</v>
      </c>
      <c r="D188" t="s">
        <v>11089</v>
      </c>
      <c r="E188" t="s">
        <v>7479</v>
      </c>
      <c r="F188" t="s">
        <v>10878</v>
      </c>
      <c r="G188" t="s">
        <v>350</v>
      </c>
      <c r="H188">
        <v>32</v>
      </c>
      <c r="I188" t="s">
        <v>297</v>
      </c>
      <c r="J188" t="s">
        <v>297</v>
      </c>
      <c r="K188" t="s">
        <v>11294</v>
      </c>
      <c r="L188">
        <f>IF(Draft2017[[#This Row],[KEEPER]]="K",1,0)</f>
        <v>0</v>
      </c>
    </row>
    <row r="189" spans="1:12" x14ac:dyDescent="0.3">
      <c r="A189">
        <v>8</v>
      </c>
      <c r="B189" t="s">
        <v>11070</v>
      </c>
      <c r="C189">
        <v>191</v>
      </c>
      <c r="D189" t="s">
        <v>11090</v>
      </c>
      <c r="E189" t="s">
        <v>10795</v>
      </c>
      <c r="F189" t="s">
        <v>10894</v>
      </c>
      <c r="G189" t="s">
        <v>313</v>
      </c>
      <c r="H189">
        <v>16</v>
      </c>
      <c r="I189" t="s">
        <v>297</v>
      </c>
      <c r="J189" t="s">
        <v>297</v>
      </c>
      <c r="K189" t="s">
        <v>11294</v>
      </c>
      <c r="L189">
        <f>IF(Draft2017[[#This Row],[KEEPER]]="K",1,0)</f>
        <v>0</v>
      </c>
    </row>
    <row r="190" spans="1:12" x14ac:dyDescent="0.3">
      <c r="A190">
        <v>8</v>
      </c>
      <c r="B190" t="s">
        <v>11070</v>
      </c>
      <c r="C190">
        <v>206</v>
      </c>
      <c r="D190" t="s">
        <v>11091</v>
      </c>
      <c r="E190" t="s">
        <v>5924</v>
      </c>
      <c r="F190" t="s">
        <v>316</v>
      </c>
      <c r="G190" t="s">
        <v>350</v>
      </c>
      <c r="H190">
        <v>28</v>
      </c>
      <c r="I190" t="s">
        <v>297</v>
      </c>
      <c r="J190" t="s">
        <v>297</v>
      </c>
      <c r="K190" t="s">
        <v>11294</v>
      </c>
      <c r="L190">
        <f>IF(Draft2017[[#This Row],[KEEPER]]="K",1,0)</f>
        <v>0</v>
      </c>
    </row>
    <row r="191" spans="1:12" x14ac:dyDescent="0.3">
      <c r="A191">
        <v>8</v>
      </c>
      <c r="B191" t="s">
        <v>11070</v>
      </c>
      <c r="C191">
        <v>215</v>
      </c>
      <c r="D191" t="s">
        <v>11092</v>
      </c>
      <c r="E191" t="s">
        <v>7422</v>
      </c>
      <c r="F191" t="s">
        <v>10897</v>
      </c>
      <c r="G191" t="s">
        <v>453</v>
      </c>
      <c r="H191">
        <v>4</v>
      </c>
      <c r="I191" t="s">
        <v>297</v>
      </c>
      <c r="J191" t="s">
        <v>297</v>
      </c>
      <c r="K191" t="s">
        <v>11294</v>
      </c>
      <c r="L191">
        <f>IF(Draft2017[[#This Row],[KEEPER]]="K",1,0)</f>
        <v>0</v>
      </c>
    </row>
    <row r="192" spans="1:12" x14ac:dyDescent="0.3">
      <c r="A192">
        <v>8</v>
      </c>
      <c r="B192" t="s">
        <v>11070</v>
      </c>
      <c r="C192">
        <v>217</v>
      </c>
      <c r="D192" t="s">
        <v>11093</v>
      </c>
      <c r="E192" t="s">
        <v>3359</v>
      </c>
      <c r="F192" t="s">
        <v>308</v>
      </c>
      <c r="G192" t="s">
        <v>453</v>
      </c>
      <c r="H192">
        <v>3</v>
      </c>
      <c r="I192" t="s">
        <v>297</v>
      </c>
      <c r="J192" t="s">
        <v>297</v>
      </c>
      <c r="K192" t="s">
        <v>11294</v>
      </c>
      <c r="L192">
        <f>IF(Draft2017[[#This Row],[KEEPER]]="K",1,0)</f>
        <v>0</v>
      </c>
    </row>
    <row r="193" spans="1:12" x14ac:dyDescent="0.3">
      <c r="A193">
        <v>8</v>
      </c>
      <c r="B193" t="s">
        <v>11070</v>
      </c>
      <c r="C193">
        <v>225</v>
      </c>
      <c r="D193" t="s">
        <v>11858</v>
      </c>
      <c r="E193" t="s">
        <v>3915</v>
      </c>
      <c r="F193" t="s">
        <v>10925</v>
      </c>
      <c r="G193" t="s">
        <v>350</v>
      </c>
      <c r="H193">
        <v>7</v>
      </c>
      <c r="I193" t="s">
        <v>297</v>
      </c>
      <c r="J193" t="s">
        <v>297</v>
      </c>
      <c r="K193" t="s">
        <v>11294</v>
      </c>
      <c r="L193">
        <f>IF(Draft2017[[#This Row],[KEEPER]]="K",1,0)</f>
        <v>0</v>
      </c>
    </row>
    <row r="194" spans="1:12" x14ac:dyDescent="0.3">
      <c r="A194">
        <v>9</v>
      </c>
      <c r="B194" t="s">
        <v>11095</v>
      </c>
      <c r="C194">
        <v>8</v>
      </c>
      <c r="D194" t="s">
        <v>11096</v>
      </c>
      <c r="E194" t="s">
        <v>1783</v>
      </c>
      <c r="F194" t="s">
        <v>367</v>
      </c>
      <c r="G194" t="s">
        <v>313</v>
      </c>
      <c r="H194">
        <v>48</v>
      </c>
      <c r="I194" t="s">
        <v>439</v>
      </c>
      <c r="J194" t="s">
        <v>11294</v>
      </c>
      <c r="K194" t="s">
        <v>11294</v>
      </c>
      <c r="L194">
        <f>IF(Draft2017[[#This Row],[KEEPER]]="K",1,0)</f>
        <v>1</v>
      </c>
    </row>
    <row r="195" spans="1:12" x14ac:dyDescent="0.3">
      <c r="A195">
        <v>9</v>
      </c>
      <c r="B195" t="s">
        <v>11095</v>
      </c>
      <c r="C195">
        <v>18</v>
      </c>
      <c r="D195" t="s">
        <v>11097</v>
      </c>
      <c r="E195" t="s">
        <v>1677</v>
      </c>
      <c r="F195" t="s">
        <v>10910</v>
      </c>
      <c r="G195" t="s">
        <v>313</v>
      </c>
      <c r="H195">
        <v>3</v>
      </c>
      <c r="I195" t="s">
        <v>439</v>
      </c>
      <c r="J195" t="s">
        <v>11294</v>
      </c>
      <c r="K195" t="s">
        <v>11294</v>
      </c>
      <c r="L195">
        <f>IF(Draft2017[[#This Row],[KEEPER]]="K",1,0)</f>
        <v>1</v>
      </c>
    </row>
    <row r="196" spans="1:12" x14ac:dyDescent="0.3">
      <c r="A196">
        <v>9</v>
      </c>
      <c r="B196" t="s">
        <v>11095</v>
      </c>
      <c r="C196">
        <v>28</v>
      </c>
      <c r="D196" t="s">
        <v>11098</v>
      </c>
      <c r="E196" t="s">
        <v>4068</v>
      </c>
      <c r="F196" t="s">
        <v>10914</v>
      </c>
      <c r="G196" t="s">
        <v>350</v>
      </c>
      <c r="H196">
        <v>10</v>
      </c>
      <c r="I196" t="s">
        <v>439</v>
      </c>
      <c r="J196" t="s">
        <v>11294</v>
      </c>
      <c r="K196" t="s">
        <v>11294</v>
      </c>
      <c r="L196">
        <f>IF(Draft2017[[#This Row],[KEEPER]]="K",1,0)</f>
        <v>1</v>
      </c>
    </row>
    <row r="197" spans="1:12" x14ac:dyDescent="0.3">
      <c r="A197">
        <v>9</v>
      </c>
      <c r="B197" t="s">
        <v>11095</v>
      </c>
      <c r="C197">
        <v>38</v>
      </c>
      <c r="D197" t="s">
        <v>11099</v>
      </c>
      <c r="E197" t="s">
        <v>7989</v>
      </c>
      <c r="F197" t="s">
        <v>367</v>
      </c>
      <c r="G197" t="s">
        <v>323</v>
      </c>
      <c r="H197">
        <v>2</v>
      </c>
      <c r="I197" t="s">
        <v>439</v>
      </c>
      <c r="J197" t="s">
        <v>11294</v>
      </c>
      <c r="K197" t="s">
        <v>11294</v>
      </c>
      <c r="L197">
        <f>IF(Draft2017[[#This Row],[KEEPER]]="K",1,0)</f>
        <v>1</v>
      </c>
    </row>
    <row r="198" spans="1:12" x14ac:dyDescent="0.3">
      <c r="A198">
        <v>9</v>
      </c>
      <c r="B198" t="s">
        <v>11095</v>
      </c>
      <c r="C198">
        <v>48</v>
      </c>
      <c r="D198" t="s">
        <v>11100</v>
      </c>
      <c r="E198" t="s">
        <v>9921</v>
      </c>
      <c r="F198" t="s">
        <v>10910</v>
      </c>
      <c r="G198" t="s">
        <v>453</v>
      </c>
      <c r="H198">
        <v>8</v>
      </c>
      <c r="I198" t="s">
        <v>439</v>
      </c>
      <c r="J198" t="s">
        <v>11294</v>
      </c>
      <c r="K198" t="s">
        <v>11294</v>
      </c>
      <c r="L198">
        <f>IF(Draft2017[[#This Row],[KEEPER]]="K",1,0)</f>
        <v>1</v>
      </c>
    </row>
    <row r="199" spans="1:12" x14ac:dyDescent="0.3">
      <c r="A199">
        <v>9</v>
      </c>
      <c r="B199" t="s">
        <v>11095</v>
      </c>
      <c r="C199">
        <v>58</v>
      </c>
      <c r="D199" t="s">
        <v>11101</v>
      </c>
      <c r="E199" t="s">
        <v>3578</v>
      </c>
      <c r="F199" t="s">
        <v>491</v>
      </c>
      <c r="G199" t="s">
        <v>350</v>
      </c>
      <c r="H199">
        <v>7</v>
      </c>
      <c r="I199" t="s">
        <v>439</v>
      </c>
      <c r="J199" t="s">
        <v>11294</v>
      </c>
      <c r="K199" t="s">
        <v>11294</v>
      </c>
      <c r="L199">
        <f>IF(Draft2017[[#This Row],[KEEPER]]="K",1,0)</f>
        <v>1</v>
      </c>
    </row>
    <row r="200" spans="1:12" x14ac:dyDescent="0.3">
      <c r="A200">
        <v>9</v>
      </c>
      <c r="B200" t="s">
        <v>11095</v>
      </c>
      <c r="C200">
        <v>68</v>
      </c>
      <c r="D200" t="s">
        <v>11102</v>
      </c>
      <c r="E200" t="s">
        <v>4823</v>
      </c>
      <c r="F200" t="s">
        <v>10884</v>
      </c>
      <c r="G200" t="s">
        <v>350</v>
      </c>
      <c r="H200">
        <v>1</v>
      </c>
      <c r="I200" t="s">
        <v>439</v>
      </c>
      <c r="J200" t="s">
        <v>11294</v>
      </c>
      <c r="K200" t="s">
        <v>11294</v>
      </c>
      <c r="L200">
        <f>IF(Draft2017[[#This Row],[KEEPER]]="K",1,0)</f>
        <v>1</v>
      </c>
    </row>
    <row r="201" spans="1:12" x14ac:dyDescent="0.3">
      <c r="A201">
        <v>9</v>
      </c>
      <c r="B201" t="s">
        <v>11095</v>
      </c>
      <c r="C201">
        <v>78</v>
      </c>
      <c r="D201" t="s">
        <v>11103</v>
      </c>
      <c r="E201" t="s">
        <v>3584</v>
      </c>
      <c r="F201" t="s">
        <v>10910</v>
      </c>
      <c r="G201" t="s">
        <v>350</v>
      </c>
      <c r="H201">
        <v>1</v>
      </c>
      <c r="I201" t="s">
        <v>439</v>
      </c>
      <c r="J201" t="s">
        <v>11294</v>
      </c>
      <c r="K201" t="s">
        <v>11294</v>
      </c>
      <c r="L201">
        <f>IF(Draft2017[[#This Row],[KEEPER]]="K",1,0)</f>
        <v>1</v>
      </c>
    </row>
    <row r="202" spans="1:12" x14ac:dyDescent="0.3">
      <c r="A202">
        <v>9</v>
      </c>
      <c r="B202" t="s">
        <v>11095</v>
      </c>
      <c r="C202">
        <v>88</v>
      </c>
      <c r="D202" t="s">
        <v>11104</v>
      </c>
      <c r="E202" t="s">
        <v>10856</v>
      </c>
      <c r="F202" t="s">
        <v>10957</v>
      </c>
      <c r="G202" t="s">
        <v>350</v>
      </c>
      <c r="H202">
        <v>1</v>
      </c>
      <c r="I202" t="s">
        <v>439</v>
      </c>
      <c r="J202" t="s">
        <v>11294</v>
      </c>
      <c r="K202" t="s">
        <v>11294</v>
      </c>
      <c r="L202">
        <f>IF(Draft2017[[#This Row],[KEEPER]]="K",1,0)</f>
        <v>1</v>
      </c>
    </row>
    <row r="203" spans="1:12" x14ac:dyDescent="0.3">
      <c r="A203">
        <v>9</v>
      </c>
      <c r="B203" t="s">
        <v>11095</v>
      </c>
      <c r="C203">
        <v>156</v>
      </c>
      <c r="D203" t="s">
        <v>11105</v>
      </c>
      <c r="E203" t="s">
        <v>6291</v>
      </c>
      <c r="F203" t="s">
        <v>367</v>
      </c>
      <c r="G203" t="s">
        <v>453</v>
      </c>
      <c r="H203">
        <v>5</v>
      </c>
      <c r="I203" t="s">
        <v>297</v>
      </c>
      <c r="J203" t="s">
        <v>297</v>
      </c>
      <c r="K203" t="s">
        <v>11296</v>
      </c>
      <c r="L203">
        <f>IF(Draft2017[[#This Row],[KEEPER]]="K",1,0)</f>
        <v>0</v>
      </c>
    </row>
    <row r="204" spans="1:12" x14ac:dyDescent="0.3">
      <c r="A204">
        <v>9</v>
      </c>
      <c r="B204" t="s">
        <v>11095</v>
      </c>
      <c r="C204">
        <v>166</v>
      </c>
      <c r="D204" t="s">
        <v>11106</v>
      </c>
      <c r="E204" t="s">
        <v>7638</v>
      </c>
      <c r="F204" t="s">
        <v>10906</v>
      </c>
      <c r="G204" t="s">
        <v>453</v>
      </c>
      <c r="H204">
        <v>6</v>
      </c>
      <c r="I204" t="s">
        <v>297</v>
      </c>
      <c r="J204" t="s">
        <v>297</v>
      </c>
      <c r="K204" t="s">
        <v>11296</v>
      </c>
      <c r="L204">
        <f>IF(Draft2017[[#This Row],[KEEPER]]="K",1,0)</f>
        <v>0</v>
      </c>
    </row>
    <row r="205" spans="1:12" x14ac:dyDescent="0.3">
      <c r="A205">
        <v>9</v>
      </c>
      <c r="B205" t="s">
        <v>11095</v>
      </c>
      <c r="C205">
        <v>176</v>
      </c>
      <c r="D205" t="s">
        <v>11107</v>
      </c>
      <c r="E205" t="s">
        <v>5848</v>
      </c>
      <c r="F205" t="s">
        <v>316</v>
      </c>
      <c r="G205" t="s">
        <v>323</v>
      </c>
      <c r="H205">
        <v>4</v>
      </c>
      <c r="I205" t="s">
        <v>297</v>
      </c>
      <c r="J205" t="s">
        <v>297</v>
      </c>
      <c r="K205" t="s">
        <v>11296</v>
      </c>
      <c r="L205">
        <f>IF(Draft2017[[#This Row],[KEEPER]]="K",1,0)</f>
        <v>0</v>
      </c>
    </row>
    <row r="206" spans="1:12" x14ac:dyDescent="0.3">
      <c r="A206">
        <v>9</v>
      </c>
      <c r="B206" t="s">
        <v>11095</v>
      </c>
      <c r="C206">
        <v>186</v>
      </c>
      <c r="D206" t="s">
        <v>11108</v>
      </c>
      <c r="E206" t="s">
        <v>7303</v>
      </c>
      <c r="F206" t="s">
        <v>491</v>
      </c>
      <c r="G206" t="s">
        <v>439</v>
      </c>
      <c r="H206">
        <v>19</v>
      </c>
      <c r="I206" t="s">
        <v>297</v>
      </c>
      <c r="J206" t="s">
        <v>297</v>
      </c>
      <c r="K206" t="s">
        <v>11294</v>
      </c>
      <c r="L206">
        <f>IF(Draft2017[[#This Row],[KEEPER]]="K",1,0)</f>
        <v>0</v>
      </c>
    </row>
    <row r="207" spans="1:12" x14ac:dyDescent="0.3">
      <c r="A207">
        <v>9</v>
      </c>
      <c r="B207" t="s">
        <v>11095</v>
      </c>
      <c r="C207">
        <v>187</v>
      </c>
      <c r="D207" t="s">
        <v>11863</v>
      </c>
      <c r="E207" t="s">
        <v>5709</v>
      </c>
      <c r="F207" t="s">
        <v>573</v>
      </c>
      <c r="G207" t="s">
        <v>453</v>
      </c>
      <c r="H207">
        <v>80</v>
      </c>
      <c r="I207" t="s">
        <v>297</v>
      </c>
      <c r="J207" t="s">
        <v>297</v>
      </c>
      <c r="K207" t="s">
        <v>11294</v>
      </c>
      <c r="L207">
        <f>IF(Draft2017[[#This Row],[KEEPER]]="K",1,0)</f>
        <v>0</v>
      </c>
    </row>
    <row r="208" spans="1:12" x14ac:dyDescent="0.3">
      <c r="A208">
        <v>9</v>
      </c>
      <c r="B208" t="s">
        <v>11095</v>
      </c>
      <c r="C208">
        <v>193</v>
      </c>
      <c r="D208" t="s">
        <v>11110</v>
      </c>
      <c r="E208" t="s">
        <v>3757</v>
      </c>
      <c r="F208" t="s">
        <v>10968</v>
      </c>
      <c r="G208" t="s">
        <v>453</v>
      </c>
      <c r="H208">
        <v>52</v>
      </c>
      <c r="I208" t="s">
        <v>297</v>
      </c>
      <c r="J208" t="s">
        <v>297</v>
      </c>
      <c r="K208" t="s">
        <v>11294</v>
      </c>
      <c r="L208">
        <f>IF(Draft2017[[#This Row],[KEEPER]]="K",1,0)</f>
        <v>0</v>
      </c>
    </row>
    <row r="209" spans="1:12" x14ac:dyDescent="0.3">
      <c r="A209">
        <v>9</v>
      </c>
      <c r="B209" t="s">
        <v>11095</v>
      </c>
      <c r="C209">
        <v>202</v>
      </c>
      <c r="D209" t="s">
        <v>11111</v>
      </c>
      <c r="E209" t="s">
        <v>10456</v>
      </c>
      <c r="F209" t="s">
        <v>10894</v>
      </c>
      <c r="G209" t="s">
        <v>453</v>
      </c>
      <c r="H209">
        <v>17</v>
      </c>
      <c r="I209" t="s">
        <v>297</v>
      </c>
      <c r="J209" t="s">
        <v>297</v>
      </c>
      <c r="K209" t="s">
        <v>11294</v>
      </c>
      <c r="L209">
        <f>IF(Draft2017[[#This Row],[KEEPER]]="K",1,0)</f>
        <v>0</v>
      </c>
    </row>
    <row r="210" spans="1:12" x14ac:dyDescent="0.3">
      <c r="A210">
        <v>9</v>
      </c>
      <c r="B210" t="s">
        <v>11095</v>
      </c>
      <c r="C210">
        <v>207</v>
      </c>
      <c r="D210" t="s">
        <v>11112</v>
      </c>
      <c r="E210" t="s">
        <v>9412</v>
      </c>
      <c r="F210" t="s">
        <v>10906</v>
      </c>
      <c r="G210" t="s">
        <v>350</v>
      </c>
      <c r="H210">
        <v>7</v>
      </c>
      <c r="I210" t="s">
        <v>297</v>
      </c>
      <c r="J210" t="s">
        <v>297</v>
      </c>
      <c r="K210" t="s">
        <v>11294</v>
      </c>
      <c r="L210">
        <f>IF(Draft2017[[#This Row],[KEEPER]]="K",1,0)</f>
        <v>0</v>
      </c>
    </row>
    <row r="211" spans="1:12" x14ac:dyDescent="0.3">
      <c r="A211">
        <v>9</v>
      </c>
      <c r="B211" t="s">
        <v>11095</v>
      </c>
      <c r="C211">
        <v>212</v>
      </c>
      <c r="D211" t="s">
        <v>11113</v>
      </c>
      <c r="E211" t="s">
        <v>4413</v>
      </c>
      <c r="F211" t="s">
        <v>354</v>
      </c>
      <c r="G211" t="s">
        <v>453</v>
      </c>
      <c r="H211">
        <v>8</v>
      </c>
      <c r="I211" t="s">
        <v>297</v>
      </c>
      <c r="J211" t="s">
        <v>297</v>
      </c>
      <c r="K211" t="s">
        <v>11294</v>
      </c>
      <c r="L211">
        <f>IF(Draft2017[[#This Row],[KEEPER]]="K",1,0)</f>
        <v>0</v>
      </c>
    </row>
    <row r="212" spans="1:12" x14ac:dyDescent="0.3">
      <c r="A212">
        <v>9</v>
      </c>
      <c r="B212" t="s">
        <v>11095</v>
      </c>
      <c r="C212">
        <v>218</v>
      </c>
      <c r="D212" t="s">
        <v>11114</v>
      </c>
      <c r="E212" t="s">
        <v>5646</v>
      </c>
      <c r="F212" t="s">
        <v>10914</v>
      </c>
      <c r="G212" t="s">
        <v>350</v>
      </c>
      <c r="H212">
        <v>3</v>
      </c>
      <c r="I212" t="s">
        <v>297</v>
      </c>
      <c r="J212" t="s">
        <v>297</v>
      </c>
      <c r="K212" t="s">
        <v>11294</v>
      </c>
      <c r="L212">
        <f>IF(Draft2017[[#This Row],[KEEPER]]="K",1,0)</f>
        <v>0</v>
      </c>
    </row>
    <row r="213" spans="1:12" x14ac:dyDescent="0.3">
      <c r="A213">
        <v>9</v>
      </c>
      <c r="B213" t="s">
        <v>11095</v>
      </c>
      <c r="C213">
        <v>220</v>
      </c>
      <c r="D213" t="s">
        <v>11115</v>
      </c>
      <c r="E213" t="s">
        <v>5858</v>
      </c>
      <c r="F213" t="s">
        <v>10917</v>
      </c>
      <c r="G213" t="s">
        <v>350</v>
      </c>
      <c r="H213">
        <v>1</v>
      </c>
      <c r="I213" t="s">
        <v>297</v>
      </c>
      <c r="J213" t="s">
        <v>297</v>
      </c>
      <c r="K213" t="s">
        <v>11294</v>
      </c>
      <c r="L213">
        <f>IF(Draft2017[[#This Row],[KEEPER]]="K",1,0)</f>
        <v>0</v>
      </c>
    </row>
    <row r="214" spans="1:12" x14ac:dyDescent="0.3">
      <c r="A214">
        <v>9</v>
      </c>
      <c r="B214" t="s">
        <v>11095</v>
      </c>
      <c r="C214">
        <v>227</v>
      </c>
      <c r="D214" t="s">
        <v>11116</v>
      </c>
      <c r="E214" t="s">
        <v>4178</v>
      </c>
      <c r="F214" t="s">
        <v>10910</v>
      </c>
      <c r="G214" t="s">
        <v>323</v>
      </c>
      <c r="H214">
        <v>9</v>
      </c>
      <c r="I214" t="s">
        <v>297</v>
      </c>
      <c r="J214" t="s">
        <v>297</v>
      </c>
      <c r="K214" t="s">
        <v>11294</v>
      </c>
      <c r="L214">
        <f>IF(Draft2017[[#This Row],[KEEPER]]="K",1,0)</f>
        <v>0</v>
      </c>
    </row>
    <row r="215" spans="1:12" x14ac:dyDescent="0.3">
      <c r="A215">
        <v>9</v>
      </c>
      <c r="B215" t="s">
        <v>11095</v>
      </c>
      <c r="C215">
        <v>228</v>
      </c>
      <c r="D215" t="s">
        <v>11117</v>
      </c>
      <c r="E215" t="s">
        <v>9499</v>
      </c>
      <c r="F215" t="s">
        <v>10961</v>
      </c>
      <c r="G215" t="s">
        <v>323</v>
      </c>
      <c r="H215">
        <v>1</v>
      </c>
      <c r="I215" t="s">
        <v>297</v>
      </c>
      <c r="J215" t="s">
        <v>297</v>
      </c>
      <c r="K215" t="s">
        <v>11294</v>
      </c>
      <c r="L215">
        <f>IF(Draft2017[[#This Row],[KEEPER]]="K",1,0)</f>
        <v>0</v>
      </c>
    </row>
    <row r="216" spans="1:12" x14ac:dyDescent="0.3">
      <c r="A216">
        <v>9</v>
      </c>
      <c r="B216" t="s">
        <v>11095</v>
      </c>
      <c r="C216">
        <v>232</v>
      </c>
      <c r="D216" t="s">
        <v>11118</v>
      </c>
      <c r="E216" t="s">
        <v>9463</v>
      </c>
      <c r="F216" t="s">
        <v>10917</v>
      </c>
      <c r="G216" t="s">
        <v>350</v>
      </c>
      <c r="H216">
        <v>2</v>
      </c>
      <c r="I216" t="s">
        <v>297</v>
      </c>
      <c r="J216" t="s">
        <v>297</v>
      </c>
      <c r="K216" t="s">
        <v>11294</v>
      </c>
      <c r="L216">
        <f>IF(Draft2017[[#This Row],[KEEPER]]="K",1,0)</f>
        <v>0</v>
      </c>
    </row>
    <row r="217" spans="1:12" x14ac:dyDescent="0.3">
      <c r="A217">
        <v>9</v>
      </c>
      <c r="B217" t="s">
        <v>11095</v>
      </c>
      <c r="C217">
        <v>233</v>
      </c>
      <c r="D217" t="s">
        <v>11119</v>
      </c>
      <c r="E217" t="s">
        <v>1819</v>
      </c>
      <c r="F217" t="s">
        <v>10971</v>
      </c>
      <c r="G217" t="s">
        <v>439</v>
      </c>
      <c r="H217">
        <v>1</v>
      </c>
      <c r="I217" t="s">
        <v>297</v>
      </c>
      <c r="J217" t="s">
        <v>297</v>
      </c>
      <c r="K217" t="s">
        <v>11294</v>
      </c>
      <c r="L217">
        <f>IF(Draft2017[[#This Row],[KEEPER]]="K",1,0)</f>
        <v>0</v>
      </c>
    </row>
    <row r="218" spans="1:12" x14ac:dyDescent="0.3">
      <c r="A218">
        <v>10</v>
      </c>
      <c r="B218" t="s">
        <v>11120</v>
      </c>
      <c r="C218">
        <v>4</v>
      </c>
      <c r="D218" t="s">
        <v>11121</v>
      </c>
      <c r="E218" t="s">
        <v>9821</v>
      </c>
      <c r="F218" t="s">
        <v>10957</v>
      </c>
      <c r="G218" t="s">
        <v>350</v>
      </c>
      <c r="H218">
        <v>14</v>
      </c>
      <c r="I218" t="s">
        <v>439</v>
      </c>
      <c r="J218" t="s">
        <v>11294</v>
      </c>
      <c r="K218" t="s">
        <v>11294</v>
      </c>
      <c r="L218">
        <f>IF(Draft2017[[#This Row],[KEEPER]]="K",1,0)</f>
        <v>1</v>
      </c>
    </row>
    <row r="219" spans="1:12" x14ac:dyDescent="0.3">
      <c r="A219">
        <v>10</v>
      </c>
      <c r="B219" t="s">
        <v>11120</v>
      </c>
      <c r="C219">
        <v>14</v>
      </c>
      <c r="D219" t="s">
        <v>11122</v>
      </c>
      <c r="E219" t="s">
        <v>2497</v>
      </c>
      <c r="F219" t="s">
        <v>367</v>
      </c>
      <c r="G219" t="s">
        <v>453</v>
      </c>
      <c r="H219">
        <v>4</v>
      </c>
      <c r="I219" t="s">
        <v>439</v>
      </c>
      <c r="J219" t="s">
        <v>11294</v>
      </c>
      <c r="K219" t="s">
        <v>11294</v>
      </c>
      <c r="L219">
        <f>IF(Draft2017[[#This Row],[KEEPER]]="K",1,0)</f>
        <v>1</v>
      </c>
    </row>
    <row r="220" spans="1:12" x14ac:dyDescent="0.3">
      <c r="A220">
        <v>10</v>
      </c>
      <c r="B220" t="s">
        <v>11120</v>
      </c>
      <c r="C220">
        <v>24</v>
      </c>
      <c r="D220" t="s">
        <v>11123</v>
      </c>
      <c r="E220" t="s">
        <v>10240</v>
      </c>
      <c r="F220" t="s">
        <v>10914</v>
      </c>
      <c r="G220" t="s">
        <v>453</v>
      </c>
      <c r="H220">
        <v>3</v>
      </c>
      <c r="I220" t="s">
        <v>439</v>
      </c>
      <c r="J220" t="s">
        <v>11294</v>
      </c>
      <c r="K220" t="s">
        <v>11294</v>
      </c>
      <c r="L220">
        <f>IF(Draft2017[[#This Row],[KEEPER]]="K",1,0)</f>
        <v>1</v>
      </c>
    </row>
    <row r="221" spans="1:12" x14ac:dyDescent="0.3">
      <c r="A221">
        <v>10</v>
      </c>
      <c r="B221" t="s">
        <v>11120</v>
      </c>
      <c r="C221">
        <v>34</v>
      </c>
      <c r="D221" t="s">
        <v>11124</v>
      </c>
      <c r="E221" t="s">
        <v>7426</v>
      </c>
      <c r="F221" t="s">
        <v>10925</v>
      </c>
      <c r="G221" t="s">
        <v>453</v>
      </c>
      <c r="H221">
        <v>2</v>
      </c>
      <c r="I221" t="s">
        <v>439</v>
      </c>
      <c r="J221" t="s">
        <v>11294</v>
      </c>
      <c r="K221" t="s">
        <v>11294</v>
      </c>
      <c r="L221">
        <f>IF(Draft2017[[#This Row],[KEEPER]]="K",1,0)</f>
        <v>1</v>
      </c>
    </row>
    <row r="222" spans="1:12" x14ac:dyDescent="0.3">
      <c r="A222">
        <v>10</v>
      </c>
      <c r="B222" t="s">
        <v>11120</v>
      </c>
      <c r="C222">
        <v>44</v>
      </c>
      <c r="D222" t="s">
        <v>11125</v>
      </c>
      <c r="E222" t="s">
        <v>4403</v>
      </c>
      <c r="F222" t="s">
        <v>10925</v>
      </c>
      <c r="G222" t="s">
        <v>453</v>
      </c>
      <c r="H222">
        <v>12</v>
      </c>
      <c r="I222" t="s">
        <v>439</v>
      </c>
      <c r="J222" t="s">
        <v>11294</v>
      </c>
      <c r="K222" t="s">
        <v>11294</v>
      </c>
      <c r="L222">
        <f>IF(Draft2017[[#This Row],[KEEPER]]="K",1,0)</f>
        <v>1</v>
      </c>
    </row>
    <row r="223" spans="1:12" x14ac:dyDescent="0.3">
      <c r="A223">
        <v>10</v>
      </c>
      <c r="B223" t="s">
        <v>11120</v>
      </c>
      <c r="C223">
        <v>54</v>
      </c>
      <c r="D223" t="s">
        <v>11126</v>
      </c>
      <c r="E223" t="s">
        <v>7669</v>
      </c>
      <c r="F223" t="s">
        <v>1208</v>
      </c>
      <c r="G223" t="s">
        <v>350</v>
      </c>
      <c r="H223">
        <v>3</v>
      </c>
      <c r="I223" t="s">
        <v>439</v>
      </c>
      <c r="J223" t="s">
        <v>11294</v>
      </c>
      <c r="K223" t="s">
        <v>11294</v>
      </c>
      <c r="L223">
        <f>IF(Draft2017[[#This Row],[KEEPER]]="K",1,0)</f>
        <v>1</v>
      </c>
    </row>
    <row r="224" spans="1:12" x14ac:dyDescent="0.3">
      <c r="A224">
        <v>10</v>
      </c>
      <c r="B224" t="s">
        <v>11120</v>
      </c>
      <c r="C224">
        <v>64</v>
      </c>
      <c r="D224" t="s">
        <v>11127</v>
      </c>
      <c r="E224" t="s">
        <v>7040</v>
      </c>
      <c r="F224" t="s">
        <v>10897</v>
      </c>
      <c r="G224" t="s">
        <v>323</v>
      </c>
      <c r="H224">
        <v>2</v>
      </c>
      <c r="I224" t="s">
        <v>439</v>
      </c>
      <c r="J224" t="s">
        <v>11294</v>
      </c>
      <c r="K224" t="s">
        <v>11294</v>
      </c>
      <c r="L224">
        <f>IF(Draft2017[[#This Row],[KEEPER]]="K",1,0)</f>
        <v>1</v>
      </c>
    </row>
    <row r="225" spans="1:12" x14ac:dyDescent="0.3">
      <c r="A225">
        <v>10</v>
      </c>
      <c r="B225" t="s">
        <v>11120</v>
      </c>
      <c r="C225">
        <v>74</v>
      </c>
      <c r="D225" t="s">
        <v>11128</v>
      </c>
      <c r="E225" t="s">
        <v>10017</v>
      </c>
      <c r="F225" t="s">
        <v>10876</v>
      </c>
      <c r="G225" t="s">
        <v>313</v>
      </c>
      <c r="H225">
        <v>5</v>
      </c>
      <c r="I225" t="s">
        <v>439</v>
      </c>
      <c r="J225" t="s">
        <v>11294</v>
      </c>
      <c r="K225" t="s">
        <v>11294</v>
      </c>
      <c r="L225">
        <f>IF(Draft2017[[#This Row],[KEEPER]]="K",1,0)</f>
        <v>1</v>
      </c>
    </row>
    <row r="226" spans="1:12" x14ac:dyDescent="0.3">
      <c r="A226">
        <v>10</v>
      </c>
      <c r="B226" t="s">
        <v>11120</v>
      </c>
      <c r="C226">
        <v>84</v>
      </c>
      <c r="D226" t="s">
        <v>11129</v>
      </c>
      <c r="E226" t="s">
        <v>1717</v>
      </c>
      <c r="F226" t="s">
        <v>10900</v>
      </c>
      <c r="G226" t="s">
        <v>313</v>
      </c>
      <c r="H226">
        <v>10</v>
      </c>
      <c r="I226" t="s">
        <v>439</v>
      </c>
      <c r="J226" t="s">
        <v>11294</v>
      </c>
      <c r="K226" t="s">
        <v>11294</v>
      </c>
      <c r="L226">
        <f>IF(Draft2017[[#This Row],[KEEPER]]="K",1,0)</f>
        <v>1</v>
      </c>
    </row>
    <row r="227" spans="1:12" x14ac:dyDescent="0.3">
      <c r="A227">
        <v>10</v>
      </c>
      <c r="B227" t="s">
        <v>11120</v>
      </c>
      <c r="C227">
        <v>94</v>
      </c>
      <c r="D227" t="s">
        <v>11130</v>
      </c>
      <c r="E227" t="s">
        <v>9009</v>
      </c>
      <c r="F227" t="s">
        <v>316</v>
      </c>
      <c r="G227" t="s">
        <v>350</v>
      </c>
      <c r="H227">
        <v>6</v>
      </c>
      <c r="I227" t="s">
        <v>439</v>
      </c>
      <c r="J227" t="s">
        <v>11296</v>
      </c>
      <c r="K227" t="s">
        <v>11296</v>
      </c>
      <c r="L227">
        <f>IF(Draft2017[[#This Row],[KEEPER]]="K",1,0)</f>
        <v>1</v>
      </c>
    </row>
    <row r="228" spans="1:12" x14ac:dyDescent="0.3">
      <c r="A228">
        <v>10</v>
      </c>
      <c r="B228" t="s">
        <v>11120</v>
      </c>
      <c r="C228">
        <v>103</v>
      </c>
      <c r="D228" t="s">
        <v>11131</v>
      </c>
      <c r="E228" t="s">
        <v>10726</v>
      </c>
      <c r="F228" t="s">
        <v>573</v>
      </c>
      <c r="G228" t="s">
        <v>313</v>
      </c>
      <c r="H228">
        <v>4</v>
      </c>
      <c r="I228" t="s">
        <v>439</v>
      </c>
      <c r="J228" t="s">
        <v>11296</v>
      </c>
      <c r="K228" t="s">
        <v>11296</v>
      </c>
      <c r="L228">
        <f>IF(Draft2017[[#This Row],[KEEPER]]="K",1,0)</f>
        <v>1</v>
      </c>
    </row>
    <row r="229" spans="1:12" x14ac:dyDescent="0.3">
      <c r="A229">
        <v>10</v>
      </c>
      <c r="B229" t="s">
        <v>11120</v>
      </c>
      <c r="C229">
        <v>112</v>
      </c>
      <c r="D229" t="s">
        <v>11132</v>
      </c>
      <c r="E229" t="s">
        <v>9906</v>
      </c>
      <c r="F229" t="s">
        <v>10925</v>
      </c>
      <c r="G229" t="s">
        <v>453</v>
      </c>
      <c r="H229">
        <v>1</v>
      </c>
      <c r="I229" t="s">
        <v>439</v>
      </c>
      <c r="J229" t="s">
        <v>11295</v>
      </c>
      <c r="K229" t="s">
        <v>11295</v>
      </c>
      <c r="L229">
        <f>IF(Draft2017[[#This Row],[KEEPER]]="K",1,0)</f>
        <v>1</v>
      </c>
    </row>
    <row r="230" spans="1:12" x14ac:dyDescent="0.3">
      <c r="A230">
        <v>10</v>
      </c>
      <c r="B230" t="s">
        <v>11120</v>
      </c>
      <c r="C230">
        <v>152</v>
      </c>
      <c r="D230" t="s">
        <v>11133</v>
      </c>
      <c r="E230" t="s">
        <v>6828</v>
      </c>
      <c r="F230" t="s">
        <v>10897</v>
      </c>
      <c r="G230" t="s">
        <v>453</v>
      </c>
      <c r="H230">
        <v>6</v>
      </c>
      <c r="I230" t="s">
        <v>297</v>
      </c>
      <c r="J230" t="s">
        <v>297</v>
      </c>
      <c r="K230" t="s">
        <v>11296</v>
      </c>
      <c r="L230">
        <f>IF(Draft2017[[#This Row],[KEEPER]]="K",1,0)</f>
        <v>0</v>
      </c>
    </row>
    <row r="231" spans="1:12" x14ac:dyDescent="0.3">
      <c r="A231">
        <v>10</v>
      </c>
      <c r="B231" t="s">
        <v>11120</v>
      </c>
      <c r="C231">
        <v>162</v>
      </c>
      <c r="D231" t="s">
        <v>11134</v>
      </c>
      <c r="E231" t="s">
        <v>10362</v>
      </c>
      <c r="F231" t="s">
        <v>10925</v>
      </c>
      <c r="G231" t="s">
        <v>350</v>
      </c>
      <c r="H231">
        <v>4</v>
      </c>
      <c r="I231" t="s">
        <v>297</v>
      </c>
      <c r="J231" t="s">
        <v>297</v>
      </c>
      <c r="K231" t="s">
        <v>11296</v>
      </c>
      <c r="L231">
        <f>IF(Draft2017[[#This Row],[KEEPER]]="K",1,0)</f>
        <v>0</v>
      </c>
    </row>
    <row r="232" spans="1:12" x14ac:dyDescent="0.3">
      <c r="A232">
        <v>10</v>
      </c>
      <c r="B232" t="s">
        <v>11120</v>
      </c>
      <c r="C232">
        <v>172</v>
      </c>
      <c r="D232" t="s">
        <v>11135</v>
      </c>
      <c r="E232" t="s">
        <v>5624</v>
      </c>
      <c r="F232" t="s">
        <v>10890</v>
      </c>
      <c r="G232" t="s">
        <v>453</v>
      </c>
      <c r="H232">
        <v>5</v>
      </c>
      <c r="I232" t="s">
        <v>297</v>
      </c>
      <c r="J232" t="s">
        <v>297</v>
      </c>
      <c r="K232" t="s">
        <v>11296</v>
      </c>
      <c r="L232">
        <f>IF(Draft2017[[#This Row],[KEEPER]]="K",1,0)</f>
        <v>0</v>
      </c>
    </row>
    <row r="233" spans="1:12" x14ac:dyDescent="0.3">
      <c r="A233">
        <v>10</v>
      </c>
      <c r="B233" t="s">
        <v>11120</v>
      </c>
      <c r="C233">
        <v>180</v>
      </c>
      <c r="D233" t="s">
        <v>11136</v>
      </c>
      <c r="E233" t="s">
        <v>7882</v>
      </c>
      <c r="F233" t="s">
        <v>573</v>
      </c>
      <c r="G233" t="s">
        <v>350</v>
      </c>
      <c r="H233">
        <v>3</v>
      </c>
      <c r="I233" t="s">
        <v>297</v>
      </c>
      <c r="J233" t="s">
        <v>297</v>
      </c>
      <c r="K233" t="s">
        <v>11296</v>
      </c>
      <c r="L233">
        <f>IF(Draft2017[[#This Row],[KEEPER]]="K",1,0)</f>
        <v>0</v>
      </c>
    </row>
    <row r="234" spans="1:12" x14ac:dyDescent="0.3">
      <c r="A234">
        <v>10</v>
      </c>
      <c r="B234" t="s">
        <v>11120</v>
      </c>
      <c r="C234">
        <v>182</v>
      </c>
      <c r="D234" t="s">
        <v>11137</v>
      </c>
      <c r="E234" t="s">
        <v>5604</v>
      </c>
      <c r="F234" t="s">
        <v>10917</v>
      </c>
      <c r="G234" t="s">
        <v>350</v>
      </c>
      <c r="H234">
        <v>3</v>
      </c>
      <c r="I234" t="s">
        <v>297</v>
      </c>
      <c r="J234" t="s">
        <v>297</v>
      </c>
      <c r="K234" t="s">
        <v>11296</v>
      </c>
      <c r="L234">
        <f>IF(Draft2017[[#This Row],[KEEPER]]="K",1,0)</f>
        <v>0</v>
      </c>
    </row>
    <row r="235" spans="1:12" x14ac:dyDescent="0.3">
      <c r="A235">
        <v>10</v>
      </c>
      <c r="B235" t="s">
        <v>11120</v>
      </c>
      <c r="C235">
        <v>195</v>
      </c>
      <c r="D235" t="s">
        <v>11138</v>
      </c>
      <c r="E235" t="s">
        <v>6940</v>
      </c>
      <c r="F235" t="s">
        <v>10929</v>
      </c>
      <c r="G235" t="s">
        <v>350</v>
      </c>
      <c r="H235">
        <v>55</v>
      </c>
      <c r="I235" t="s">
        <v>297</v>
      </c>
      <c r="J235" t="s">
        <v>297</v>
      </c>
      <c r="K235" t="s">
        <v>11294</v>
      </c>
      <c r="L235">
        <f>IF(Draft2017[[#This Row],[KEEPER]]="K",1,0)</f>
        <v>0</v>
      </c>
    </row>
    <row r="236" spans="1:12" x14ac:dyDescent="0.3">
      <c r="A236">
        <v>10</v>
      </c>
      <c r="B236" t="s">
        <v>11120</v>
      </c>
      <c r="C236">
        <v>196</v>
      </c>
      <c r="D236" t="s">
        <v>11139</v>
      </c>
      <c r="E236" t="s">
        <v>4485</v>
      </c>
      <c r="F236" t="s">
        <v>10890</v>
      </c>
      <c r="G236" t="s">
        <v>323</v>
      </c>
      <c r="H236">
        <v>22</v>
      </c>
      <c r="I236" t="s">
        <v>297</v>
      </c>
      <c r="J236" t="s">
        <v>297</v>
      </c>
      <c r="K236" t="s">
        <v>11294</v>
      </c>
      <c r="L236">
        <f>IF(Draft2017[[#This Row],[KEEPER]]="K",1,0)</f>
        <v>0</v>
      </c>
    </row>
    <row r="237" spans="1:12" x14ac:dyDescent="0.3">
      <c r="A237">
        <v>10</v>
      </c>
      <c r="B237" t="s">
        <v>11120</v>
      </c>
      <c r="C237">
        <v>199</v>
      </c>
      <c r="D237" t="s">
        <v>11140</v>
      </c>
      <c r="E237" t="s">
        <v>3140</v>
      </c>
      <c r="F237" t="s">
        <v>308</v>
      </c>
      <c r="G237" t="s">
        <v>350</v>
      </c>
      <c r="H237">
        <v>52</v>
      </c>
      <c r="I237" t="s">
        <v>297</v>
      </c>
      <c r="J237" t="s">
        <v>297</v>
      </c>
      <c r="K237" t="s">
        <v>11294</v>
      </c>
      <c r="L237">
        <f>IF(Draft2017[[#This Row],[KEEPER]]="K",1,0)</f>
        <v>0</v>
      </c>
    </row>
    <row r="238" spans="1:12" x14ac:dyDescent="0.3">
      <c r="A238">
        <v>10</v>
      </c>
      <c r="B238" t="s">
        <v>11120</v>
      </c>
      <c r="C238">
        <v>201</v>
      </c>
      <c r="D238" t="s">
        <v>11141</v>
      </c>
      <c r="E238" t="s">
        <v>10802</v>
      </c>
      <c r="F238" t="s">
        <v>10968</v>
      </c>
      <c r="G238" t="s">
        <v>453</v>
      </c>
      <c r="H238">
        <v>30</v>
      </c>
      <c r="I238" t="s">
        <v>297</v>
      </c>
      <c r="J238" t="s">
        <v>297</v>
      </c>
      <c r="K238" t="s">
        <v>11294</v>
      </c>
      <c r="L238">
        <f>IF(Draft2017[[#This Row],[KEEPER]]="K",1,0)</f>
        <v>0</v>
      </c>
    </row>
    <row r="239" spans="1:12" x14ac:dyDescent="0.3">
      <c r="A239">
        <v>10</v>
      </c>
      <c r="B239" t="s">
        <v>11120</v>
      </c>
      <c r="C239">
        <v>208</v>
      </c>
      <c r="D239" t="s">
        <v>11142</v>
      </c>
      <c r="E239" t="s">
        <v>2256</v>
      </c>
      <c r="F239" t="s">
        <v>10876</v>
      </c>
      <c r="G239" t="s">
        <v>350</v>
      </c>
      <c r="H239">
        <v>19</v>
      </c>
      <c r="I239" t="s">
        <v>297</v>
      </c>
      <c r="J239" t="s">
        <v>297</v>
      </c>
      <c r="K239" t="s">
        <v>11294</v>
      </c>
      <c r="L239">
        <f>IF(Draft2017[[#This Row],[KEEPER]]="K",1,0)</f>
        <v>0</v>
      </c>
    </row>
    <row r="240" spans="1:12" x14ac:dyDescent="0.3">
      <c r="A240">
        <v>10</v>
      </c>
      <c r="B240" t="s">
        <v>11120</v>
      </c>
      <c r="C240">
        <v>210</v>
      </c>
      <c r="D240" t="s">
        <v>11143</v>
      </c>
      <c r="E240" t="s">
        <v>6938</v>
      </c>
      <c r="F240" t="s">
        <v>10894</v>
      </c>
      <c r="G240" t="s">
        <v>439</v>
      </c>
      <c r="H240">
        <v>1</v>
      </c>
      <c r="I240" t="s">
        <v>297</v>
      </c>
      <c r="J240" t="s">
        <v>297</v>
      </c>
      <c r="K240" t="s">
        <v>11294</v>
      </c>
      <c r="L240">
        <f>IF(Draft2017[[#This Row],[KEEPER]]="K",1,0)</f>
        <v>0</v>
      </c>
    </row>
    <row r="241" spans="1:12" x14ac:dyDescent="0.3">
      <c r="A241">
        <v>10</v>
      </c>
      <c r="B241" t="s">
        <v>11120</v>
      </c>
      <c r="C241">
        <v>226</v>
      </c>
      <c r="D241" t="s">
        <v>11144</v>
      </c>
      <c r="E241" t="s">
        <v>5286</v>
      </c>
      <c r="F241" t="s">
        <v>491</v>
      </c>
      <c r="G241" t="s">
        <v>453</v>
      </c>
      <c r="H241">
        <v>5</v>
      </c>
      <c r="I241" t="s">
        <v>297</v>
      </c>
      <c r="J241" t="s">
        <v>297</v>
      </c>
      <c r="K241" t="s">
        <v>11294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C Q L A A B Q S w M E F A A C A A g A O 2 P 3 T q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A 7 Y /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2 P 3 T v p V 6 N I c C A A A o C 8 A A B M A H A B G b 3 J t d W x h c y 9 T Z W N 0 a W 9 u M S 5 t I K I Y A C i g F A A A A A A A A A A A A A A A A A A A A A A A A A A A A O 1 a 7 U / b R h j / j s T / Y L l S l W y u E y e U j m 2 d R C m V 1 n Z 0 B b R + Q C g 6 7 A v x 5 t i W f a F E U f 7 3 P f d i + 8 5 3 d p x Q t R K C D 5 D c 2 / P 2 e 9 7 u y L F P w i S 2 L v h f 7 7 f 9 v f 2 9 f I Y y H F h Z k h O c 5 d Z r K 8 J k f 8 + C n 4 t k k f k Y R t 7 n S e y + T f z F H M e k 9 w X f u C d J T O B z 3 r N n h K T 5 r 4 M B S k M 3 j z B O c e a i N B 3 c e Y M I o 9 s F H h x 4 o / F o 5 A 2 9 4 d H 4 6 O i X l 0 e j g S B m 9 / s O J / X M h h P v c E a A E 5 J Y l + g m w j Z Q Z h / c d 1 k y / x j m p M c 5 c q y L N A o J n O C y D 2 + W Z w m Z h f F t r + 9 Y 8 S K K i t + n 9 y R D / 6 B o g X P 3 N M u S r C J 3 e p + i O A B q J 0 m 0 m M d e R Y z P n G M / y Q I + 2 T N y 5 1 h 2 s d e x V j Y X a R I G d C K N 0 J L K B x + T r 3 E 5 z B V C v 6 x 3 2 G J g v t h U Y 5 7 q q m R d k 1 Q i 1 t / f C + P G U 2 V 4 M J 6 + E z o W + S P D B h V I 2 H O O C Q o Q Q a p t 4 U s Q 5 l T v k x j N M Y f H 9 r s M I p Q 7 2 2 U w g U Q i u r I J R n O J N + m r G U P l Z h l E A l j f E k X i y E E 8 j T Y j h g v t X i Z s R C C m 2 n S O q U S F D i S v 4 h N i u M H i q 5 V 9 R v U B i h M s M q c 1 2 Y S h b o N B 6 r z A s X w b 1 X 6 a 5 C E N 4 H R 0 C m j m l o A v O E 9 j J Z 6 I L 9 R c 9 O 9 N m J H Z B O z C V g c 4 h W 8 + 2 I Z M g D b O 6 O B t H u Z i V 7 y Y 3 / D B K Y o J y p e T g j D j J 0 I 5 K S k X K 6 j N x f Y l R l k + w f c p / Y J u u W p g z J 9 N F K Z n O L y d E f r p a / k p j P 9 d Z M t J T h B Z M G L T M J O o i f H 1 k z I k Z c h A B o F 9 H W l i n I 3 2 N E A 6 L D C u b F C r W J g p O 2 B K F 1 3 B N 0 R U n x T n S f 5 z m a E 4 n y b Z v H K h G o v U k C a 9 Y u T P r E t 8 T y A a z G / C G P d o r K 8 O 7 E 0 c P k 3 T A E R 4 2 7 H h N 1 m m 2 C I w L H H 3 L o w g K Q D B 8 + S r x N o F j q A Y o m M 9 g w S C g d 5 V w d M 1 b K R q s p L M U g b t d 2 9 s f f C D Y e y z a e G 5 a f D y 1 D D 4 5 R z i n B x y V c H k c P t M V B g i 7 l o B x O Q w w o F t D M B c H 2 c Y d g T v k z D u i S I N z F 4 U B G t H f C r H e C 1 T L H A h b 9 C t H 8 I 4 c D / i K f m 0 g B O a 6 x Z X S 6 3 s s w i C R U K X T w e Y S N F V 8 R I 5 D m g e U 3 m v E g p U R 9 r k w 1 I 0 K G K I 8 G R j S F D 8 W g 0 2 S j S o X N 4 Y g 6 Q w J o e 9 J z U o A W + e 3 J k z N 5 2 o w o 4 B g T K + q x P / w t k t L P u 8 w F k o h z L J P 3 S y c F R Z u 6 8 d X j I 7 V S E H j s L H O n q J W N z i I h q f R f e Q 1 4 o 2 Y 4 H Z M i 2 r l p n A r F w 2 Z d B u w U O t x 2 k m 2 N j 1 q O X U E 9 I 1 c 3 g t 9 t B t t 5 V F W p Q l 6 7 5 Q T U v B 0 m S N V p X / e F U r 3 u 0 1 R x W D U e R Q 0 A 7 o L T R S s C s x e Z G w P q R W 1 M C g H p 4 8 1 q T I 5 v 9 E u X a P c x / H A b T I a 7 W X k 4 9 W y 4 p j n 4 R 3 G G b o U Y + p m m j s J R j G D X l 3 w 4 Z v n q G c h h u h p 3 S 1 t d M a k l W l j d 3 y n 8 H h a n j R M V I D U c f o r H q q z q P q r 0 G G p s R i a 6 z R 0 D s y u + y O N z D s 8 O o a b + w d j o 4 O X w 0 P H n g d w z o w W G T c v P L G 6 y u 2 4 r q F h m c g w j Z 9 k y s f T 7 n z k R w J o F o 0 t T b P N P I t 0 M k M x d Q F L q F H b e y Q 6 W R u u g U C i k X y + j M m h w c u X V m L 2 w o F E x C g y Q 1 w / v 2 Q M G A E g 0 k a + v 8 9 q n v d H K O 8 c N t F H G j + q 4 L C s D r J w t s w R t H E s K 0 a e l A a K f k t G d g d j P X 0 s S o l k c B I R T X K V V 9 T k 3 I 3 R P P 9 L 6 r c 8 / R 6 9 e D X K x W 2 D V N b 1 h 4 m P D 6 W 4 s P 4 A C K O N s V f K f C q S F 1 5 r v t q / a N A t V U w a H g C q T C l O P M O + V Z m R j 3 Z P m d B R z 7 2 O G D Q W u Q k m V d n w m j b e 8 r f k I 5 s c c N L N e 8 N T Y 8 1 b F X b + 6 p C u z j W r F V v o 1 p V s l R u w W U n d X r d 9 M k r l / M q Z T F 1 U p Q L Y j b N 1 I q C O / Y X N W 5 o 4 8 J O c g w 1 q F O U M u D q + m Q n p z f V t d u 4 v 0 7 W W t W i X 5 n J N k c + b 1 P o M 6 t A O 9 + p Z z U 1 V N Y n O 2 l K S 5 N d 1 e R V R c 0 L K V o q S U G P l g 1 1 j S p r v X V T C Y 8 2 a V P T U V t V V S F Q L n 4 3 b j L t 2 Q K Z t U K 7 q 8 5 H F T Y V y o a i i W n b X 2 Q Z l D O T l r p R J T D u h t S a q h r J m A C r a P H B i G 2 9 2 d G l M 0 J W R y n 0 3 W T C h G x A p A j t S R y w / h x F I r S Z U 0 w T 6 0 W d U e S a c M q e 9 H T S 1 9 b v f / D X R T L D c e M i H O X Y u j I 4 0 / V m z j 0 z 6 4 2 C a l 7 b Q Y j X k g y 2 v Q 2 7 L I c e b M d i p V 8 l 2 J R M N q B W Z f N K 9 / 5 C z 0 3 7 d + j J V C m N w b 8 h S v J L I g N Y G 3 v I D j F B Z q c B F 1 r L x 0 u D g j Z T 8 h m 7 2 6 c X L P i e 9 K 5 Y Q L 3 u W 8 8 t 2 7 X h d 2 2 a b r + G Y 4 Z D u X 2 S W R m 1 2 l 9 w y 6 9 W q N h 2 + U b P K b / w + j 9 5 w 5 8 L Q l X d 1 O 3 O X O V E 3 L c I O v p 1 u V G A s V k A m S q / h v b x L I m C y p Q l Z l U I s G d / W / g T r d A s + 7 l 1 V d p B A N U 4 A 0 a w e l N o F S x q C u 3 c 5 3 b f 3 h w z O h i E h d w c R S h b q n I w 1 U F c s w 4 5 / 4 e c 2 d q k 5 / H Z l 8 b Z k Z g 9 M M 6 O x e z Y O H s g Z k d 8 1 m u 5 1 x 3 J j l u 7 2 G 1 W j V x C p K J 6 r h B j C E x l L t A D q + J b J o A U K t 5 w + z u q d Z 0 n y Z x d M d d e b N j 2 w c C 6 D I O l h f i T D u d 0 6 8 C m v A c 5 t W 5 Z / n e 4 v l O 0 R R F G M Z y t P S V 1 C k I 5 a 3 o L q N l i N x y u y M S r G M p G v v X r g N S p b z J x u x l L k z k 7 h 1 3 P I P J b y p 9 d H t q 5 r 6 6 F 0 Z X p H s 6 u 1 Z c m J F Y P G d V l n t 4 L r C W T H K c p x E 0 L S i T L z z A C N P o l L h X Y 8 Y W i n l t W o h T / A b Y y d f N N i O r 4 V F q j u e m h l F 3 n F g b h k 2 + x M i s / 9 O h 5 A 7 z X 9 M j 6 P 1 B L A Q I t A B Q A A g A I A D t j 9 0 6 t 6 r f a p g A A A P k A A A A S A A A A A A A A A A A A A A A A A A A A A A B D b 2 5 m a W c v U G F j a 2 F n Z S 5 4 b W x Q S w E C L Q A U A A I A C A A 7 Y / d O D 8 r p q 6 Q A A A D p A A A A E w A A A A A A A A A A A A A A A A D y A A A A W 0 N v b n R l b n R f V H l w Z X N d L n h t b F B L A Q I t A B Q A A g A I A D t j 9 0 7 6 V e j S H A g A A K A v A A A T A A A A A A A A A A A A A A A A A O M B A A B G b 3 J t d W x h c y 9 T Z W N 0 a W 9 u M S 5 t U E s F B g A A A A A D A A M A w g A A A E w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2 S A A A A A A A A a 5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v c 3 R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c 3 R l c l 9 p Z C Z x d W 9 0 O y w m c X V v d D t w b G F 5 Z X J z J n F 1 b 3 Q 7 L C Z x d W 9 0 O 2 9 3 b m V y X 2 l k J n F 1 b 3 Q 7 L C Z x d W 9 0 O 2 x l Y W d 1 Z V 9 p Z C Z x d W 9 0 O 1 0 i I C 8 + P E V u d H J 5 I F R 5 c G U 9 I k Z p b G x D b 2 x 1 b W 5 U e X B l c y I g V m F s d W U 9 I n N B Q U F B Q U E 9 P S I g L z 4 8 R W 5 0 c n k g V H l w Z T 0 i R m l s b E x h c 3 R V c G R h d G V k I i B W Y W x 1 Z T 0 i Z D I w M T k t M D c t M j N U M D I 6 N T k 6 M z U u M T M 0 O T E 5 N l o i I C 8 + P E V u d H J 5 I F R 5 c G U 9 I k Z p b G x F c n J v c k N v Z G U i I F Z h b H V l P S J z V W 5 r b m 9 3 b i I g L z 4 8 R W 5 0 c n k g V H l w Z T 0 i U X V l c n l J R C I g V m F s d W U 9 I n N h Z T U 1 Y T c 5 N i 1 j M D F k L T Q 2 Z T k t Y W F h M y 0 5 O G I 5 Z W U z N W I w M 2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n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9 3 b m V y c y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N U M D M 6 N T g 6 M D U u M j A 4 M j E x O V o i I C 8 + P E V u d H J 5 I F R 5 c G U 9 I k Z p b G x D b 2 x 1 b W 5 U e X B l c y I g V m F s d W U 9 I n N B Q U F B Q U E 9 P S I g L z 4 8 R W 5 0 c n k g V H l w Z T 0 i R m l s b E N v b H V t b k 5 h b W V z I i B W Y W x 1 Z T 0 i c 1 s m c X V v d D t 1 c 2 V y X 2 l k J n F 1 b 3 Q 7 L C Z x d W 9 0 O 3 R l Y W 1 f b m F t Z S Z x d W 9 0 O y w m c X V v d D t s Z W F n d W V f a W Q m c X V v d D s s J n F 1 b 3 Q 7 Z G l z c G x h e V 9 u Y W 1 l J n F 1 b 3 Q 7 X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E V u d H J 5 I F R 5 c G U 9 I l F 1 Z X J 5 S U Q i I F Z h b H V l P S J z M W I 5 N 2 E 4 M m U t N D R m O C 0 0 Z T Z i L T g 0 N z Q t Z W U z M m U x N j Z i Z T l j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s Y X l l c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N s Z W V w Z X J f a W Q m c X V v d D s s J n F 1 b 3 Q 7 c G 9 z a X R p b 2 4 m c X V v d D s s J n F 1 b 3 Q 7 Z n V s b F 9 u Y W 1 l J n F 1 b 3 Q 7 L C Z x d W 9 0 O 2 V z c G 5 f a W Q m c X V v d D s s J n F 1 b 3 Q 7 c G x h e W V y X 2 l k J n F 1 b 3 Q 7 L C Z x d W 9 0 O 3 R l Y W 0 m c X V v d D s s J n F 1 b 3 Q 7 Y m l y d G h f Z G F 0 Z S Z x d W 9 0 O y w m c X V v d D t k Z X B 0 a F 9 j a G F y d F 9 v c m R l c i Z x d W 9 0 O y w m c X V v d D t n c 2 l z X 2 l k J n F 1 b 3 Q 7 L C Z x d W 9 0 O 2 5 1 b W J l c i Z x d W 9 0 O y w m c X V v d D t m Y W 5 0 Y X N 5 X 3 B v c 2 l 0 a W 9 u c y Z x d W 9 0 O y w m c X V v d D t s Y X N 0 X 2 5 h b W U m c X V v d D s s J n F 1 b 3 Q 7 Z m F u d G F z e V 9 k Y X R h X 2 l k J n F 1 b 3 Q 7 L C Z x d W 9 0 O 3 l l Y X J z X 2 V 4 c C Z x d W 9 0 O y w m c X V v d D t h Z 2 U m c X V v d D s s J n F 1 b 3 Q 7 c 2 V h c m N o X 2 Z 1 b G x f b m F t Z S Z x d W 9 0 O y w m c X V v d D t o Z W l n a H Q m c X V v d D s s J n F 1 b 3 Q 7 d 2 V p Z 2 h 0 J n F 1 b 3 Q 7 L C Z x d W 9 0 O 2 l u a n V y e V 9 z d G F 0 d X M m c X V v d D s s J n F 1 b 3 Q 7 Z m l y c 3 R f b m F t Z S Z x d W 9 0 O y w m c X V v d D t z d G F 0 d X M m c X V v d D t d I i A v P j x F b n R y e S B U e X B l P S J G a W x s Q 2 9 s d W 1 u V H l w Z X M i I F Z h b H V l P S J z Q m d B Q U F B Q U F B Q U F B Q U F Z Q U F B Q U F B Q U F B Q U F B Q S I g L z 4 8 R W 5 0 c n k g V H l w Z T 0 i R m l s b E x h c 3 R V c G R h d G V k I i B W Y W x 1 Z T 0 i Z D I w M T k t M D c t M j N U M T U 6 M T g 6 M j Y u O D E 3 M j k x O V o i I C 8 + P E V u d H J 5 I F R 5 c G U 9 I k Z p b G x D b 3 V u d C I g V m F s d W U 9 I m w y N T k 4 I i A v P j x F b n R y e S B U e X B l P S J R d W V y e U l E I i B W Y W x 1 Z T 0 i c z F i M j U w O T Q 0 L T U x Y T Q t N D V h M S 1 i M j A z L T F h Y T J h N T Q 0 Y W M 5 O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3 B v c 2 l 0 a W 9 u L D F 9 J n F 1 b 3 Q 7 L C Z x d W 9 0 O 1 N l Y 3 R p b 2 4 x L 3 B s Y X l l c n M v R X h w Y W 5 k Z W Q g V m F s d W U u e 2 Z 1 b G x f b m F t Z S w y f S Z x d W 9 0 O y w m c X V v d D t T Z W N 0 a W 9 u M S 9 w b G F 5 Z X J z L 0 V 4 c G F u Z G V k I F Z h b H V l L n t l c 3 B u X 2 l k L D N 9 J n F 1 b 3 Q 7 L C Z x d W 9 0 O 1 N l Y 3 R p b 2 4 x L 3 B s Y X l l c n M v R X h w Y W 5 k Z W Q g V m F s d W U u e 3 B s Y X l l c l 9 p Z C w 0 f S Z x d W 9 0 O y w m c X V v d D t T Z W N 0 a W 9 u M S 9 w b G F 5 Z X J z L 0 V 4 c G F u Z G V k I F Z h b H V l L n t 0 Z W F t L D V 9 J n F 1 b 3 Q 7 L C Z x d W 9 0 O 1 N l Y 3 R p b 2 4 x L 3 B s Y X l l c n M v R X h w Y W 5 k Z W Q g V m F s d W U u e 2 J p c n R o X 2 R h d G U s N n 0 m c X V v d D s s J n F 1 b 3 Q 7 U 2 V j d G l v b j E v c G x h e W V y c y 9 F e H B h b m R l Z C B W Y W x 1 Z S 5 7 Z G V w d G h f Y 2 h h c n R f b 3 J k Z X I s N 3 0 m c X V v d D s s J n F 1 b 3 Q 7 U 2 V j d G l v b j E v c G x h e W V y c y 9 F e H B h b m R l Z C B W Y W x 1 Z S 5 7 Z 3 N p c 1 9 p Z C w 4 f S Z x d W 9 0 O y w m c X V v d D t T Z W N 0 a W 9 u M S 9 w b G F 5 Z X J z L 0 V 4 c G F u Z G V k I F Z h b H V l L n t u d W 1 i Z X I s O X 0 m c X V v d D s s J n F 1 b 3 Q 7 U 2 V j d G l v b j E v c G x h e W V y c y 9 F e H R y Y W N 0 Z W Q g V m F s d W V z L n t m Y W 5 0 Y X N 5 X 3 B v c 2 l 0 a W 9 u c y w x M H 0 m c X V v d D s s J n F 1 b 3 Q 7 U 2 V j d G l v b j E v c G x h e W V y c y 9 F e H B h b m R l Z C B W Y W x 1 Z S 5 7 b G F z d F 9 u Y W 1 l L D E x f S Z x d W 9 0 O y w m c X V v d D t T Z W N 0 a W 9 u M S 9 w b G F 5 Z X J z L 0 V 4 c G F u Z G V k I F Z h b H V l L n t m Y W 5 0 Y X N 5 X 2 R h d G F f a W Q s M T J 9 J n F 1 b 3 Q 7 L C Z x d W 9 0 O 1 N l Y 3 R p b 2 4 x L 3 B s Y X l l c n M v R X h w Y W 5 k Z W Q g V m F s d W U u e 3 l l Y X J z X 2 V 4 c C w x M 3 0 m c X V v d D s s J n F 1 b 3 Q 7 U 2 V j d G l v b j E v c G x h e W V y c y 9 F e H B h b m R l Z C B W Y W x 1 Z S 5 7 Y W d l L D E 0 f S Z x d W 9 0 O y w m c X V v d D t T Z W N 0 a W 9 u M S 9 w b G F 5 Z X J z L 0 V 4 c G F u Z G V k I F Z h b H V l L n t z Z W F y Y 2 h f Z n V s b F 9 u Y W 1 l L D E 1 f S Z x d W 9 0 O y w m c X V v d D t T Z W N 0 a W 9 u M S 9 w b G F 5 Z X J z L 0 V 4 c G F u Z G V k I F Z h b H V l L n t o Z W l n a H Q s M T Z 9 J n F 1 b 3 Q 7 L C Z x d W 9 0 O 1 N l Y 3 R p b 2 4 x L 3 B s Y X l l c n M v R X h w Y W 5 k Z W Q g V m F s d W U u e 3 d l a W d o d C w x N 3 0 m c X V v d D s s J n F 1 b 3 Q 7 U 2 V j d G l v b j E v c G x h e W V y c y 9 F e H B h b m R l Z C B W Y W x 1 Z S 5 7 a W 5 q d X J 5 X 3 N 0 Y X R 1 c y w x O H 0 m c X V v d D s s J n F 1 b 3 Q 7 U 2 V j d G l v b j E v c G x h e W V y c y 9 F e H B h b m R l Z C B W Y W x 1 Z S 5 7 Z m l y c 3 R f b m F t Z S w x O X 0 m c X V v d D s s J n F 1 b 3 Q 7 U 2 V j d G l v b j E v c G x h e W V y c y 9 F e H B h b m R l Z C B W Y W x 1 Z S 5 7 c 3 R h d H V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x h e W V y c y 9 D b 2 5 2 Z X J 0 Z W Q g d G 8 g V G F i b G U u e 0 5 h b W U s M H 0 m c X V v d D s s J n F 1 b 3 Q 7 U 2 V j d G l v b j E v c G x h e W V y c y 9 F e H B h b m R l Z C B W Y W x 1 Z S 5 7 c G 9 z a X R p b 2 4 s M X 0 m c X V v d D s s J n F 1 b 3 Q 7 U 2 V j d G l v b j E v c G x h e W V y c y 9 F e H B h b m R l Z C B W Y W x 1 Z S 5 7 Z n V s b F 9 u Y W 1 l L D J 9 J n F 1 b 3 Q 7 L C Z x d W 9 0 O 1 N l Y 3 R p b 2 4 x L 3 B s Y X l l c n M v R X h w Y W 5 k Z W Q g V m F s d W U u e 2 V z c G 5 f a W Q s M 3 0 m c X V v d D s s J n F 1 b 3 Q 7 U 2 V j d G l v b j E v c G x h e W V y c y 9 F e H B h b m R l Z C B W Y W x 1 Z S 5 7 c G x h e W V y X 2 l k L D R 9 J n F 1 b 3 Q 7 L C Z x d W 9 0 O 1 N l Y 3 R p b 2 4 x L 3 B s Y X l l c n M v R X h w Y W 5 k Z W Q g V m F s d W U u e 3 R l Y W 0 s N X 0 m c X V v d D s s J n F 1 b 3 Q 7 U 2 V j d G l v b j E v c G x h e W V y c y 9 F e H B h b m R l Z C B W Y W x 1 Z S 5 7 Y m l y d G h f Z G F 0 Z S w 2 f S Z x d W 9 0 O y w m c X V v d D t T Z W N 0 a W 9 u M S 9 w b G F 5 Z X J z L 0 V 4 c G F u Z G V k I F Z h b H V l L n t k Z X B 0 a F 9 j a G F y d F 9 v c m R l c i w 3 f S Z x d W 9 0 O y w m c X V v d D t T Z W N 0 a W 9 u M S 9 w b G F 5 Z X J z L 0 V 4 c G F u Z G V k I F Z h b H V l L n t n c 2 l z X 2 l k L D h 9 J n F 1 b 3 Q 7 L C Z x d W 9 0 O 1 N l Y 3 R p b 2 4 x L 3 B s Y X l l c n M v R X h w Y W 5 k Z W Q g V m F s d W U u e 2 5 1 b W J l c i w 5 f S Z x d W 9 0 O y w m c X V v d D t T Z W N 0 a W 9 u M S 9 w b G F 5 Z X J z L 0 V 4 d H J h Y 3 R l Z C B W Y W x 1 Z X M u e 2 Z h b n R h c 3 l f c G 9 z a X R p b 2 5 z L D E w f S Z x d W 9 0 O y w m c X V v d D t T Z W N 0 a W 9 u M S 9 w b G F 5 Z X J z L 0 V 4 c G F u Z G V k I F Z h b H V l L n t s Y X N 0 X 2 5 h b W U s M T F 9 J n F 1 b 3 Q 7 L C Z x d W 9 0 O 1 N l Y 3 R p b 2 4 x L 3 B s Y X l l c n M v R X h w Y W 5 k Z W Q g V m F s d W U u e 2 Z h b n R h c 3 l f Z G F 0 Y V 9 p Z C w x M n 0 m c X V v d D s s J n F 1 b 3 Q 7 U 2 V j d G l v b j E v c G x h e W V y c y 9 F e H B h b m R l Z C B W Y W x 1 Z S 5 7 e W V h c n N f Z X h w L D E z f S Z x d W 9 0 O y w m c X V v d D t T Z W N 0 a W 9 u M S 9 w b G F 5 Z X J z L 0 V 4 c G F u Z G V k I F Z h b H V l L n t h Z 2 U s M T R 9 J n F 1 b 3 Q 7 L C Z x d W 9 0 O 1 N l Y 3 R p b 2 4 x L 3 B s Y X l l c n M v R X h w Y W 5 k Z W Q g V m F s d W U u e 3 N l Y X J j a F 9 m d W x s X 2 5 h b W U s M T V 9 J n F 1 b 3 Q 7 L C Z x d W 9 0 O 1 N l Y 3 R p b 2 4 x L 3 B s Y X l l c n M v R X h w Y W 5 k Z W Q g V m F s d W U u e 2 h l a W d o d C w x N n 0 m c X V v d D s s J n F 1 b 3 Q 7 U 2 V j d G l v b j E v c G x h e W V y c y 9 F e H B h b m R l Z C B W Y W x 1 Z S 5 7 d 2 V p Z 2 h 0 L D E 3 f S Z x d W 9 0 O y w m c X V v d D t T Z W N 0 a W 9 u M S 9 w b G F 5 Z X J z L 0 V 4 c G F u Z G V k I F Z h b H V l L n t p b m p 1 c n l f c 3 R h d H V z L D E 4 f S Z x d W 9 0 O y w m c X V v d D t T Z W N 0 a W 9 u M S 9 w b G F 5 Z X J z L 0 V 4 c G F u Z G V k I F Z h b H V l L n t m a X J z d F 9 u Y W 1 l L D E 5 f S Z x d W 9 0 O y w m c X V v d D t T Z W N 0 a W 9 u M S 9 w b G F 5 Z X J z L 0 V 4 c G F u Z G V k I F Z h b H V l L n t z d G F 0 d X M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z d G V y X 3 B s Y X l l c l 9 k Z X R h a W x l Z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J v c 3 R l c l 9 p Z C Z x d W 9 0 O y w m c X V v d D t 0 Z W F t X 2 5 h b W U m c X V v d D s s J n F 1 b 3 Q 7 Z G l z c G x h e V 9 u Y W 1 l J n F 1 b 3 Q 7 L C Z x d W 9 0 O 2 Z p c n N 0 X 2 5 h b W U m c X V v d D s s J n F 1 b 3 Q 7 b G F z d F 9 u Y W 1 l J n F 1 b 3 Q 7 L C Z x d W 9 0 O 3 B v c 2 l 0 a W 9 u J n F 1 b 3 Q 7 L C Z x d W 9 0 O 3 R l Y W 0 m c X V v d D s s J n F 1 b 3 Q 7 d 2 V p Z 2 h 0 J n F 1 b 3 Q 7 L C Z x d W 9 0 O 2 l u a n V y e V 9 z d G F 0 d X M m c X V v d D s s J n F 1 b 3 Q 7 b n V t Y m V y J n F 1 b 3 Q 7 L C Z x d W 9 0 O 2 F n Z S Z x d W 9 0 O y w m c X V v d D t m Y W 5 0 Y X N 5 X 3 B v c 2 l 0 a W 9 u c y Z x d W 9 0 O y w m c X V v d D t m d W x s X 2 5 h b W U m c X V v d D s s J n F 1 b 3 Q 7 Y m l y d G h f Z G F 0 Z S Z x d W 9 0 O y w m c X V v d D t 5 Z W F y c 1 9 l e H A m c X V v d D s s J n F 1 b 3 Q 7 a G V p Z 2 h 0 J n F 1 b 3 Q 7 L C Z x d W 9 0 O 2 R l c H R o X 2 N o Y X J 0 X 2 9 y Z G V y J n F 1 b 3 Q 7 L C Z x d W 9 0 O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V m F s d W U u e 2 Z p c n N 0 X 2 5 h b W U s M T R 9 J n F 1 b 3 Q 7 L C Z x d W 9 0 O 1 N l Y 3 R p b 2 4 x L 3 B s Y X l l c n M v R X h w Y W 5 k Z W Q g V m F s d W U u e 2 x h c 3 R f b m F t Z S w 0 f S Z x d W 9 0 O y w m c X V v d D t T Z W N 0 a W 9 u M S 9 w b G F 5 Z X J z L 0 V 4 c G F u Z G V k I F Z h b H V l L n t w b 3 N p d G l v b i w y f S Z x d W 9 0 O y w m c X V v d D t T Z W N 0 a W 9 u M S 9 w b G F 5 Z X J z L 0 V 4 c G F u Z G V k I F Z h b H V l L n t 0 Z W F t L D E 1 f S Z x d W 9 0 O y w m c X V v d D t T Z W N 0 a W 9 u M S 9 w b G F 5 Z X J z L 0 V 4 c G F u Z G V k I F Z h b H V l L n t 3 Z W l n a H Q s O H 0 m c X V v d D s s J n F 1 b 3 Q 7 U 2 V j d G l v b j E v c G x h e W V y c y 9 F e H B h b m R l Z C B W Y W x 1 Z S 5 7 a W 5 q d X J 5 X 3 N 0 Y X R 1 c y w 5 f S Z x d W 9 0 O y w m c X V v d D t T Z W N 0 a W 9 u M S 9 w b G F 5 Z X J z L 0 V 4 c G F u Z G V k I F Z h b H V l L n t u d W 1 i Z X I s M T l 9 J n F 1 b 3 Q 7 L C Z x d W 9 0 O 1 N l Y 3 R p b 2 4 x L 3 B s Y X l l c n M v R X h w Y W 5 k Z W Q g V m F s d W U u e 2 F n Z S w x N 3 0 m c X V v d D s s J n F 1 b 3 Q 7 U 2 V j d G l v b j E v c G x h e W V y c y 9 F e H R y Y W N 0 Z W Q g V m F s d W V z L n t m Y W 5 0 Y X N 5 X 3 B v c 2 l 0 a W 9 u c y w x M X 0 m c X V v d D s s J n F 1 b 3 Q 7 U 2 V j d G l v b j E v c G x h e W V y c y 9 F e H B h b m R l Z C B W Y W x 1 Z S 5 7 Z n V s b F 9 u Y W 1 l L D d 9 J n F 1 b 3 Q 7 L C Z x d W 9 0 O 1 N l Y 3 R p b 2 4 x L 3 B s Y X l l c n M v R X h w Y W 5 k Z W Q g V m F s d W U u e 2 J p c n R o X 2 R h d G U s N X 0 m c X V v d D s s J n F 1 b 3 Q 7 U 2 V j d G l v b j E v c G x h e W V y c y 9 F e H B h b m R l Z C B W Y W x 1 Z S 5 7 e W V h c n N f Z X h w L D Z 9 J n F 1 b 3 Q 7 L C Z x d W 9 0 O 1 N l Y 3 R p b 2 4 x L 3 B s Y X l l c n M v R X h w Y W 5 k Z W Q g V m F s d W U u e 2 h l a W d o d C w z f S Z x d W 9 0 O y w m c X V v d D t T Z W N 0 a W 9 u M S 9 w b G F 5 Z X J z L 0 V 4 c G F u Z G V k I F Z h b H V l L n t k Z X B 0 a F 9 j a G F y d F 9 v c m R l c i w x M 3 0 m c X V v d D s s J n F 1 b 3 Q 7 U 2 V j d G l v b j E v c G x h e W V y c y 9 F e H B h b m R l Z C B W Y W x 1 Z S 5 7 c 3 R h d H V z L D E 4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y w m c X V v d D t T Z W N 0 a W 9 u M S 9 w b G F 5 Z X J z L 0 V 4 c G F u Z G V k I F Z h b H V l L n t m a X J z d F 9 u Y W 1 l L D E 0 f S Z x d W 9 0 O y w m c X V v d D t T Z W N 0 a W 9 u M S 9 w b G F 5 Z X J z L 0 V 4 c G F u Z G V k I F Z h b H V l L n t s Y X N 0 X 2 5 h b W U s N H 0 m c X V v d D s s J n F 1 b 3 Q 7 U 2 V j d G l v b j E v c G x h e W V y c y 9 F e H B h b m R l Z C B W Y W x 1 Z S 5 7 c G 9 z a X R p b 2 4 s M n 0 m c X V v d D s s J n F 1 b 3 Q 7 U 2 V j d G l v b j E v c G x h e W V y c y 9 F e H B h b m R l Z C B W Y W x 1 Z S 5 7 d G V h b S w x N X 0 m c X V v d D s s J n F 1 b 3 Q 7 U 2 V j d G l v b j E v c G x h e W V y c y 9 F e H B h b m R l Z C B W Y W x 1 Z S 5 7 d 2 V p Z 2 h 0 L D h 9 J n F 1 b 3 Q 7 L C Z x d W 9 0 O 1 N l Y 3 R p b 2 4 x L 3 B s Y X l l c n M v R X h w Y W 5 k Z W Q g V m F s d W U u e 2 l u a n V y e V 9 z d G F 0 d X M s O X 0 m c X V v d D s s J n F 1 b 3 Q 7 U 2 V j d G l v b j E v c G x h e W V y c y 9 F e H B h b m R l Z C B W Y W x 1 Z S 5 7 b n V t Y m V y L D E 5 f S Z x d W 9 0 O y w m c X V v d D t T Z W N 0 a W 9 u M S 9 w b G F 5 Z X J z L 0 V 4 c G F u Z G V k I F Z h b H V l L n t h Z 2 U s M T d 9 J n F 1 b 3 Q 7 L C Z x d W 9 0 O 1 N l Y 3 R p b 2 4 x L 3 B s Y X l l c n M v R X h 0 c m F j d G V k I F Z h b H V l c y 5 7 Z m F u d G F z e V 9 w b 3 N p d G l v b n M s M T F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i a X J 0 a F 9 k Y X R l L D V 9 J n F 1 b 3 Q 7 L C Z x d W 9 0 O 1 N l Y 3 R p b 2 4 x L 3 B s Y X l l c n M v R X h w Y W 5 k Z W Q g V m F s d W U u e 3 l l Y X J z X 2 V 4 c C w 2 f S Z x d W 9 0 O y w m c X V v d D t T Z W N 0 a W 9 u M S 9 w b G F 5 Z X J z L 0 V 4 c G F u Z G V k I F Z h b H V l L n t o Z W l n a H Q s M 3 0 m c X V v d D s s J n F 1 b 3 Q 7 U 2 V j d G l v b j E v c G x h e W V y c y 9 F e H B h b m R l Z C B W Y W x 1 Z S 5 7 Z G V w d G h f Y 2 h h c n R f b 3 J k Z X I s M T N 9 J n F 1 b 3 Q 7 L C Z x d W 9 0 O 1 N l Y 3 R p b 2 4 x L 3 B s Y X l l c n M v R X h w Y W 5 k Z W Q g V m F s d W U u e 3 N 0 Y X R 1 c y w x O H 0 m c X V v d D t d L C Z x d W 9 0 O 1 J l b G F 0 a W 9 u c 2 h p c E l u Z m 8 m c X V v d D s 6 W 1 1 9 I i A v P j x F b n R y e S B U e X B l P S J G a W x s Q 2 9 s d W 1 u V H l w Z X M i I F Z h b H V l P S J z Q U F B Q U F B Q U F B Q U F B Q U F B R 0 F B Q U F B Q U F B I i A v P j x F b n R y e S B U e X B l P S J G a W x s T G F z d F V w Z G F 0 Z W Q i I F Z h b H V l P S J k M j A x O S 0 w N y 0 y M 1 Q w N T o x M j o x M S 4 w N j c z M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3 I i A v P j x F b n R y e S B U e X B l P S J R d W V y e U l E I i B W Y W x 1 Z T 0 i c z R h N D k 4 N D R h L W M 0 Y W I t N D R i N y 1 i N z N j L W I 1 M D k x Y T N i N W Y 3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c 3 R l c i U y M H B s Y X l l c i U y M G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3 L T I z V D E 5 O j I 1 O j U 0 L j k z M z A 2 N z N a I i A v P j x F b n R y e S B U e X B l P S J G a W x s Q 2 9 s d W 1 u V H l w Z X M i I F Z h b H V l P S J z Q m d B Q U F B Q U F B Q T 0 9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2 x 1 b W 5 O Y W 1 l c y I g V m F s d W U 9 I n N b J n F 1 b 3 Q 7 c 2 x l Z X B l c l 9 p Z C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2 R p c 3 B s Y X l f b m F t Z S Z x d W 9 0 O 1 0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0 F j d G l 2 Z S B S b 3 N 0 Z X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U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x O S 0 w N y 0 y M 1 Q x N j o y O T o 0 N C 4 4 M T Q 5 M z Q 5 W i I g L z 4 8 R W 5 0 c n k g V H l w Z T 0 i U X V l c n l J R C I g V m F s d W U 9 I n N h Z T U 1 Y T c 5 N i 1 j M D F k L T Q 2 Z T k t Y W F h M y 0 5 O G I 5 Z W U z N W I w M 2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z d G V y L W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G 9 y Z G V y J T I w M j A x O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E 5 L T A 3 L T I z V D E 2 O j I 5 O j Q 0 L j U 2 M j g 0 M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F m d C U y M G 9 y Z G V y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G 9 y Z G V y J T I w M j A x O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B v c m R l c i U y M D I w M T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G 9 y Z G V y J T I w M j A x O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b 3 J k Z X I l M j A y M D E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B v c m R l c i U y M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H R y Y W R l c y U y M D I w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R m l s b E x h c 3 R V c G R h d G V k I i B W Y W x 1 Z T 0 i Z D I w M T k t M D c t M j N U M T Y 6 M j k 6 N D Q u N T k 2 O T M y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J T I w d H J h Z G V z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H R y Y W R l c y U y M D I w M T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d H J h Z G V z J T I w M j A x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H R y Y W R l c y U y M D I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H R y Y W R l c y U y M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H J h Z n R f M j A x O S I g L z 4 8 R W 5 0 c n k g V H l w Z T 0 i R m l s b G V k Q 2 9 t c G x l d G V S Z X N 1 b H R U b 1 d v c m t z a G V l d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N U M T g 6 N T E 6 M z k u M T c 3 M T M 0 M l o i I C 8 + P E V u d H J 5 I F R 5 c G U 9 I k Z p b G x D b 2 x 1 b W 5 U e X B l c y I g V m F s d W U 9 I n N B d 0 1 E Q U F B Q U F B Q U E i I C 8 + P E V u d H J 5 I F R 5 c G U 9 I k Z p b G x D b 2 x 1 b W 5 O Y W 1 l c y I g V m F s d W U 9 I n N b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t d I i A v P j x F b n R y e S B U e X B l P S J G a W x s U 3 R h d H V z I i B W Y W x 1 Z T 0 i c 0 N v b X B s Z X R l I i A v P j x F b n R y e S B U e X B l P S J R d W V y e U l E I i B W Y W x 1 Z T 0 i c z A 3 O G Q 0 N D d l L T U x Z T U t N D l h Y S 1 h Y T Y 3 L T c x O T F l M T Q w Y T N j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k c m F m d C B v c m R l c i A y M D E 5 L 0 N o Y W 5 n Z W Q g V H l w Z S 5 7 b 3 J k Z X I s M X 0 m c X V v d D s s J n F 1 b 3 Q 7 S 2 V 5 Q 2 9 s d W 1 u Q 2 9 1 b n Q m c X V v d D s 6 M X 1 d L C Z x d W 9 0 O 2 N v b H V t b k l k Z W 5 0 a X R p Z X M m c X V v d D s 6 W y Z x d W 9 0 O 1 N l Y 3 R p b 2 4 x L 2 R y Y W Z 0 I D I w M T k v Q 2 h h b m d l Z C B U e X B l L n t D b 2 x 1 b W 4 x L D B 9 J n F 1 b 3 Q 7 L C Z x d W 9 0 O 1 N l Y 3 R p b 2 4 x L 2 R y Y W Z 0 I D I w M T k v Q 2 h h b m d l Z C B U e X B l M S 5 7 U G l j a y w x f S Z x d W 9 0 O y w m c X V v d D t T Z W N 0 a W 9 u M S 9 k c m F m d C A y M D E 5 L 0 F k Z G V k I E N 1 c 3 R v b T I u e 2 9 y Z G l u Y W w s N n 0 m c X V v d D s s J n F 1 b 3 Q 7 U 2 V j d G l v b j E v Z H J h Z n Q g M j A x O S 9 B Z G R l Z C B D d X N 0 b 2 0 0 L n t v d 2 5 l c l 9 y b 3 N 0 Z X J f a W Q s O X 0 m c X V v d D s s J n F 1 b 3 Q 7 U 2 V j d G l v b j E v Z H J h Z n Q g M j A x O S 9 B Z G R l Z C B D b 2 5 k a X R p b 2 5 h b C B D b 2 x 1 b W 4 u e 2 9 3 b m V y L D d 9 J n F 1 b 3 Q 7 L C Z x d W 9 0 O 1 N l Y 3 R p b 2 4 x L 2 R y Y W Z 0 I D I w M T k v Q W R k Z W Q g Q 2 9 u Z G l 0 a W 9 u Y W w g Q 2 9 s d W 1 u M S 5 7 b 3 J p Z 2 l u Y W x f b 3 d u Z X I s O H 0 m c X V v d D s s J n F 1 b 3 Q 7 U 2 V j d G l v b j E v Z H J h Z n Q g M j A x O S 9 B Z G R l Z C B D d X N 0 b 2 0 x L n t w a W N r X 2 5 h b W U s N X 0 m c X V v d D s s J n F 1 b 3 Q 7 U 2 V j d G l v b j E v Z H J h Z n Q g M j A x O S 9 B Z G R l Z C B D d X N 0 b 2 0 z L n t w b G F j Z W h v b G R l c l 9 u Y W 1 l L D d 9 J n F 1 b 3 Q 7 L C Z x d W 9 0 O 1 N l Y 3 R p b 2 4 x L 2 R y Y W Z 0 I D I w M T k v Q W R k Z W Q g Q 2 9 u Z G l 0 a W 9 u Y W w g Q 2 9 s d W 1 u M i 5 7 c 2 F s Y X J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y Y W Z 0 I D I w M T k v Q 2 h h b m d l Z C B U e X B l L n t D b 2 x 1 b W 4 x L D B 9 J n F 1 b 3 Q 7 L C Z x d W 9 0 O 1 N l Y 3 R p b 2 4 x L 2 R y Y W Z 0 I D I w M T k v Q 2 h h b m d l Z C B U e X B l M S 5 7 U G l j a y w x f S Z x d W 9 0 O y w m c X V v d D t T Z W N 0 a W 9 u M S 9 k c m F m d C A y M D E 5 L 0 F k Z G V k I E N 1 c 3 R v b T I u e 2 9 y Z G l u Y W w s N n 0 m c X V v d D s s J n F 1 b 3 Q 7 U 2 V j d G l v b j E v Z H J h Z n Q g M j A x O S 9 B Z G R l Z C B D d X N 0 b 2 0 0 L n t v d 2 5 l c l 9 y b 3 N 0 Z X J f a W Q s O X 0 m c X V v d D s s J n F 1 b 3 Q 7 U 2 V j d G l v b j E v Z H J h Z n Q g M j A x O S 9 B Z G R l Z C B D b 2 5 k a X R p b 2 5 h b C B D b 2 x 1 b W 4 u e 2 9 3 b m V y L D d 9 J n F 1 b 3 Q 7 L C Z x d W 9 0 O 1 N l Y 3 R p b 2 4 x L 2 R y Y W Z 0 I D I w M T k v Q W R k Z W Q g Q 2 9 u Z G l 0 a W 9 u Y W w g Q 2 9 s d W 1 u M S 5 7 b 3 J p Z 2 l u Y W x f b 3 d u Z X I s O H 0 m c X V v d D s s J n F 1 b 3 Q 7 U 2 V j d G l v b j E v Z H J h Z n Q g M j A x O S 9 B Z G R l Z C B D d X N 0 b 2 0 x L n t w a W N r X 2 5 h b W U s N X 0 m c X V v d D s s J n F 1 b 3 Q 7 U 2 V j d G l v b j E v Z H J h Z n Q g M j A x O S 9 B Z G R l Z C B D d X N 0 b 2 0 z L n t w b G F j Z W h v b G R l c l 9 u Y W 1 l L D d 9 J n F 1 b 3 Q 7 L C Z x d W 9 0 O 1 N l Y 3 R p b 2 4 x L 2 R y Y W Z 0 I D I w M T k v Q W R k Z W Q g Q 2 9 u Z G l 0 a W 9 u Y W w g Q 2 9 s d W 1 u M i 5 7 c 2 F s Y X J 5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2 R y Y W Z 0 I G 9 y Z G V y I D I w M T k v Q 2 h h b m d l Z C B U e X B l L n t v c m R l c i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y Y W Z 0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F e H B h b m R l Z C U y M F B p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R X h w Y W 5 k Z W Q l M j B k c m F m d C U y M G 9 y Z G V y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R X h w Y W 5 k Z W Q l M j B k c m F m d C U y M H R y Y W R l c y U y M D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C U y M D I w M T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h Z n Q l M j A y M D E 5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v c 2 l 0 Z V J v c 3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3 N p d G U g U m 9 z d G V y L 0 F w c G V u Z G V k I F F 1 Z X J 5 L n t y b 3 N 0 Z X J f a W Q s M H 0 m c X V v d D s s J n F 1 b 3 Q 7 U 2 V j d G l v b j E v Q 2 9 t c G 9 z a X R l I F J v c 3 R l c i 9 B c H B l b m R l Z C B R d W V y e S 5 7 Z G l z c G x h e V 9 u Y W 1 l L D F 9 J n F 1 b 3 Q 7 L C Z x d W 9 0 O 1 N l Y 3 R p b 2 4 x L 0 N v b X B v c 2 l 0 Z S B S b 3 N 0 Z X I v Q X B w Z W 5 k Z W Q g U X V l c n k u e 2 Z 1 b G x f b m F t Z S w y f S Z x d W 9 0 O y w m c X V v d D t T Z W N 0 a W 9 u M S 9 D b 2 1 w b 3 N p d G U g U m 9 z d G V y L 0 F w c G V u Z G V k I F F 1 Z X J 5 L n t z b 3 V y Y 2 U s M 3 0 m c X V v d D s s J n F 1 b 3 Q 7 U 2 V j d G l v b j E v Q 2 9 t c G 9 z a X R l I F J v c 3 R l c i 9 B c H B l b m R l Z C B R d W V y e S 5 7 d G V h b S w 0 f S Z x d W 9 0 O y w m c X V v d D t T Z W N 0 a W 9 u M S 9 D b 2 1 w b 3 N p d G U g U m 9 z d G V y L 0 F w c G V u Z G V k I F F 1 Z X J 5 L n t w b 3 N p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w b 3 N p d G U g U m 9 z d G V y L 0 F w c G V u Z G V k I F F 1 Z X J 5 L n t y b 3 N 0 Z X J f a W Q s M H 0 m c X V v d D s s J n F 1 b 3 Q 7 U 2 V j d G l v b j E v Q 2 9 t c G 9 z a X R l I F J v c 3 R l c i 9 B c H B l b m R l Z C B R d W V y e S 5 7 Z G l z c G x h e V 9 u Y W 1 l L D F 9 J n F 1 b 3 Q 7 L C Z x d W 9 0 O 1 N l Y 3 R p b 2 4 x L 0 N v b X B v c 2 l 0 Z S B S b 3 N 0 Z X I v Q X B w Z W 5 k Z W Q g U X V l c n k u e 2 Z 1 b G x f b m F t Z S w y f S Z x d W 9 0 O y w m c X V v d D t T Z W N 0 a W 9 u M S 9 D b 2 1 w b 3 N p d G U g U m 9 z d G V y L 0 F w c G V u Z G V k I F F 1 Z X J 5 L n t z b 3 V y Y 2 U s M 3 0 m c X V v d D s s J n F 1 b 3 Q 7 U 2 V j d G l v b j E v Q 2 9 t c G 9 z a X R l I F J v c 3 R l c i 9 B c H B l b m R l Z C B R d W V y e S 5 7 d G V h b S w 0 f S Z x d W 9 0 O y w m c X V v d D t T Z W N 0 a W 9 u M S 9 D b 2 1 w b 3 N p d G U g U m 9 z d G V y L 0 F w c G V u Z G V k I F F 1 Z X J 5 L n t w b 3 N p d G l v b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z d G V y X 2 l k J n F 1 b 3 Q 7 L C Z x d W 9 0 O 2 R p c 3 B s Y X l f b m F t Z S Z x d W 9 0 O y w m c X V v d D t m d W x s X 2 5 h b W U m c X V v d D s s J n F 1 b 3 Q 7 c 2 9 1 c m N l J n F 1 b 3 Q 7 L C Z x d W 9 0 O 3 R l Y W 0 m c X V v d D s s J n F 1 b 3 Q 7 c G 9 z a X R p b 2 4 m c X V v d D t d I i A v P j x F b n R y e S B U e X B l P S J G a W x s Q 2 9 s d W 1 u V H l w Z X M i I F Z h b H V l P S J z Q U F B Q U F B Q U E i I C 8 + P E V u d H J 5 I F R 5 c G U 9 I k Z p b G x M Y X N 0 V X B k Y X R l Z C I g V m F s d W U 9 I m Q y M D E 5 L T A 3 L T I z V D E 4 O j U 5 O j E 1 L j I 0 M T k z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c i I C 8 + P E V u d H J 5 I F R 5 c G U 9 I k F k Z G V k V G 9 E Y X R h T W 9 k Z W w i I F Z h b H V l P S J s M C I g L z 4 8 R W 5 0 c n k g V H l w Z T 0 i U X V l c n l J R C I g V m F s d W U 9 I n M 5 N z U z O D Z l M y 0 4 M j I 5 L T Q y N G M t Y T Y w N y 0 3 N j A 2 M 2 I 0 Z T I x O D Y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X B v c 2 l 0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J T I w M j A x O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N s Z W F u Z W Q l M j B B Y 3 R p d m U l M j B S b 3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n s Y B 9 I C 1 N R 6 n w 1 R 8 O O z 6 W A A A A A A I A A A A A A A N m A A D A A A A A E A A A A G x H l R m 4 D r 5 R j 4 m 2 v + R J x T k A A A A A B I A A A K A A A A A Q A A A A q l m E D T R R 9 l Q S f v G X e 1 G o X V A A A A D d C f N j Y W V V O o x J C 3 M Z C y s U 7 q N 1 s C D y / e G 5 C h A Z m P 7 q F J t y B p 3 M 6 1 G p i Q w F h I O a k 0 U G m 8 F 1 r a J F L b q 4 G 6 5 I r b N u K X v H b N e L T H g t F D B o 9 F p L Q x Q A A A B U w r 0 m J z S Z I m w b B 6 M x M 5 f 1 P q 8 x R A = = < / D a t a M a s h u p > 
</file>

<file path=customXml/itemProps1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2018 Projections</vt:lpstr>
      <vt:lpstr>ESPNTeams</vt:lpstr>
      <vt:lpstr>Sheet18</vt:lpstr>
      <vt:lpstr>Full Roster</vt:lpstr>
      <vt:lpstr>Proj2019</vt:lpstr>
      <vt:lpstr>2018 Draft</vt:lpstr>
      <vt:lpstr>2018 Rookies</vt:lpstr>
      <vt:lpstr>2017 Rookies</vt:lpstr>
      <vt:lpstr>2017 Draft</vt:lpstr>
      <vt:lpstr>2016 Draft</vt:lpstr>
      <vt:lpstr>Sheet4</vt:lpstr>
      <vt:lpstr>Roster</vt:lpstr>
      <vt:lpstr>2019 Draft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Adam Pranger</cp:lastModifiedBy>
  <dcterms:created xsi:type="dcterms:W3CDTF">2019-07-22T23:02:04Z</dcterms:created>
  <dcterms:modified xsi:type="dcterms:W3CDTF">2019-07-23T20:01:50Z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c27ed12c-254f-437e-b6b2-484dabc80004</vt:lpwstr>
  </property>
  <property fmtid="{D5CDD505-2E9C-101B-9397-08002B2CF9AE}" pid="3" name="CTP_TimeStamp">
    <vt:lpwstr>2019-07-23 20:01:50Z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